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7.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9.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P:\LGIPs &amp; charges\Contribution calculators (Backup)\Calculators\COT\"/>
    </mc:Choice>
  </mc:AlternateContent>
  <xr:revisionPtr revIDLastSave="0" documentId="13_ncr:1_{0CF31C82-C345-4D4A-8D85-E8C702FDEBD3}" xr6:coauthVersionLast="47" xr6:coauthVersionMax="47" xr10:uidLastSave="{00000000-0000-0000-0000-000000000000}"/>
  <bookViews>
    <workbookView xWindow="28680" yWindow="-120" windowWidth="29040" windowHeight="15840" tabRatio="663" xr2:uid="{00000000-000D-0000-FFFF-FFFF00000000}"/>
  </bookViews>
  <sheets>
    <sheet name="Welcome" sheetId="8" r:id="rId1"/>
    <sheet name="Summary" sheetId="10" r:id="rId2"/>
    <sheet name="Sewer" sheetId="17" r:id="rId3"/>
    <sheet name="Water" sheetId="12" r:id="rId4"/>
    <sheet name="Open Space" sheetId="14" r:id="rId5"/>
    <sheet name="Car Parking" sheetId="11" r:id="rId6"/>
    <sheet name="Peds &amp; Bikes" sheetId="18" r:id="rId7"/>
    <sheet name="Roads" sheetId="16" r:id="rId8"/>
    <sheet name="Storm Water" sheetId="15" r:id="rId9"/>
    <sheet name="Waiver 6" sheetId="19" r:id="rId10"/>
    <sheet name="Amendments" sheetId="2" r:id="rId11"/>
  </sheets>
  <definedNames>
    <definedName name="BALGAL_BEACH__MYSTIC_SANDS___ROLLINGSTONE">Roads!$B$84</definedName>
    <definedName name="CENTRES_PLANNING_AREA">Roads!$B$65</definedName>
    <definedName name="INDUSTRIAL_PLANNING_AREA">Roads!$B$71</definedName>
    <definedName name="OPEN_SPACE___PARK_RECREATIONAL_PLANNING_AREA">Roads!$B$81</definedName>
    <definedName name="PALUMA">Roads!$B$124</definedName>
    <definedName name="_xlnm.Print_Area" localSheetId="7">Roads!$A$1:$M$35</definedName>
    <definedName name="_xlnm.Print_Area" localSheetId="2">Sewer!$A$1:$M$51</definedName>
    <definedName name="_xlnm.Print_Area" localSheetId="8">'Storm Water'!$A$1:$K$31</definedName>
    <definedName name="_xlnm.Print_Area" localSheetId="1">Summary!$A$1:$J$37</definedName>
    <definedName name="_xlnm.Print_Area" localSheetId="3">Water!$A$1:$M$60</definedName>
    <definedName name="RESIDENTIAL_PLANNING_AREA">Roads!$B$60</definedName>
    <definedName name="RIVERWAY__LOAM_ISLAND">Roads!$B$148</definedName>
    <definedName name="RIVERWAY__PIONEER_PARK">Roads!$B$136</definedName>
    <definedName name="RURAL_PLANNING_AREA">Roads!$B$76</definedName>
    <definedName name="SAUNDERS_BEACH">Roads!$B$111</definedName>
    <definedName name="TOOLAKEA">Roads!$B$101</definedName>
    <definedName name="TOOMULLA">Roads!$B$95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8" l="1"/>
  <c r="B2" i="10" l="1"/>
  <c r="G19" i="14"/>
  <c r="E19" i="14"/>
  <c r="F29" i="10" s="1"/>
  <c r="I29" i="10" s="1"/>
  <c r="F16" i="12"/>
  <c r="I16" i="12" s="1"/>
  <c r="J16" i="12" s="1"/>
  <c r="F17" i="12"/>
  <c r="I17" i="12" s="1"/>
  <c r="J17" i="12" s="1"/>
  <c r="F15" i="12"/>
  <c r="I15" i="12" s="1"/>
  <c r="J15" i="12" s="1"/>
  <c r="H10" i="11"/>
  <c r="H13" i="14"/>
  <c r="F11" i="11"/>
  <c r="I10" i="11"/>
  <c r="J10" i="11" s="1"/>
  <c r="E16" i="11" s="1"/>
  <c r="F30" i="10" s="1"/>
  <c r="I30" i="10" s="1"/>
  <c r="H9" i="11"/>
  <c r="F14" i="14"/>
  <c r="I13" i="14"/>
  <c r="J13" i="14" s="1"/>
  <c r="H12" i="14"/>
  <c r="F15" i="17"/>
  <c r="I15" i="17" s="1"/>
  <c r="J15" i="17" s="1"/>
  <c r="F16" i="17"/>
  <c r="I16" i="17"/>
  <c r="J16" i="17" s="1"/>
  <c r="F14" i="17"/>
  <c r="I14" i="17" s="1"/>
  <c r="J14" i="17" s="1"/>
  <c r="M10" i="16"/>
  <c r="H34" i="10" s="1"/>
  <c r="M9" i="16"/>
  <c r="H33" i="10"/>
  <c r="W60" i="15"/>
  <c r="F23" i="15"/>
  <c r="E24" i="15" s="1"/>
  <c r="W70" i="15"/>
  <c r="F22" i="15"/>
  <c r="F21" i="15"/>
  <c r="I21" i="15" s="1"/>
  <c r="J21" i="15" s="1"/>
  <c r="F15" i="15"/>
  <c r="I15" i="15" s="1"/>
  <c r="J15" i="15" s="1"/>
  <c r="F14" i="15"/>
  <c r="I14" i="15" s="1"/>
  <c r="J14" i="15" s="1"/>
  <c r="W54" i="15"/>
  <c r="W103" i="15"/>
  <c r="W51" i="15"/>
  <c r="W68" i="15"/>
  <c r="F13" i="15"/>
  <c r="I13" i="15" s="1"/>
  <c r="J13" i="15" s="1"/>
  <c r="X54" i="15"/>
  <c r="X51" i="15"/>
  <c r="X68" i="15"/>
  <c r="X63" i="15"/>
  <c r="X58" i="15"/>
  <c r="R54" i="15"/>
  <c r="X142" i="15"/>
  <c r="W142" i="15"/>
  <c r="R142" i="15"/>
  <c r="X141" i="15"/>
  <c r="W141" i="15"/>
  <c r="R141" i="15"/>
  <c r="X140" i="15"/>
  <c r="W140" i="15"/>
  <c r="R140" i="15"/>
  <c r="X139" i="15"/>
  <c r="W139" i="15"/>
  <c r="R139" i="15"/>
  <c r="X138" i="15"/>
  <c r="W138" i="15"/>
  <c r="R138" i="15"/>
  <c r="X137" i="15"/>
  <c r="W137" i="15"/>
  <c r="R137" i="15"/>
  <c r="X136" i="15"/>
  <c r="W136" i="15"/>
  <c r="R136" i="15"/>
  <c r="X135" i="15"/>
  <c r="W135" i="15"/>
  <c r="R135" i="15"/>
  <c r="X134" i="15"/>
  <c r="W134" i="15"/>
  <c r="R134" i="15"/>
  <c r="X133" i="15"/>
  <c r="W133" i="15"/>
  <c r="R133" i="15"/>
  <c r="X132" i="15"/>
  <c r="W132" i="15"/>
  <c r="R132" i="15"/>
  <c r="X131" i="15"/>
  <c r="W131" i="15"/>
  <c r="R131" i="15"/>
  <c r="X130" i="15"/>
  <c r="W130" i="15"/>
  <c r="R130" i="15"/>
  <c r="X129" i="15"/>
  <c r="W129" i="15"/>
  <c r="R129" i="15"/>
  <c r="X128" i="15"/>
  <c r="W128" i="15"/>
  <c r="R128" i="15"/>
  <c r="X127" i="15"/>
  <c r="W127" i="15"/>
  <c r="R127" i="15"/>
  <c r="X126" i="15"/>
  <c r="W126" i="15"/>
  <c r="R126" i="15"/>
  <c r="X125" i="15"/>
  <c r="W125" i="15"/>
  <c r="R125" i="15"/>
  <c r="X124" i="15"/>
  <c r="W124" i="15"/>
  <c r="R124" i="15"/>
  <c r="X123" i="15"/>
  <c r="W123" i="15"/>
  <c r="R123" i="15"/>
  <c r="X122" i="15"/>
  <c r="W122" i="15"/>
  <c r="R122" i="15"/>
  <c r="X121" i="15"/>
  <c r="W121" i="15"/>
  <c r="R121" i="15"/>
  <c r="X120" i="15"/>
  <c r="W120" i="15"/>
  <c r="R120" i="15"/>
  <c r="X119" i="15"/>
  <c r="W119" i="15"/>
  <c r="R119" i="15"/>
  <c r="X118" i="15"/>
  <c r="W118" i="15"/>
  <c r="R118" i="15"/>
  <c r="X117" i="15"/>
  <c r="W117" i="15"/>
  <c r="R117" i="15"/>
  <c r="X116" i="15"/>
  <c r="W116" i="15"/>
  <c r="R116" i="15"/>
  <c r="X115" i="15"/>
  <c r="W115" i="15"/>
  <c r="R115" i="15"/>
  <c r="X114" i="15"/>
  <c r="W114" i="15"/>
  <c r="R114" i="15"/>
  <c r="X113" i="15"/>
  <c r="W113" i="15"/>
  <c r="R113" i="15"/>
  <c r="X112" i="15"/>
  <c r="W112" i="15"/>
  <c r="R112" i="15"/>
  <c r="X111" i="15"/>
  <c r="W111" i="15"/>
  <c r="R111" i="15"/>
  <c r="X110" i="15"/>
  <c r="W110" i="15"/>
  <c r="R110" i="15"/>
  <c r="X109" i="15"/>
  <c r="W109" i="15"/>
  <c r="R109" i="15"/>
  <c r="X108" i="15"/>
  <c r="W108" i="15"/>
  <c r="R108" i="15"/>
  <c r="X107" i="15"/>
  <c r="W107" i="15"/>
  <c r="R107" i="15"/>
  <c r="X106" i="15"/>
  <c r="W106" i="15"/>
  <c r="R106" i="15"/>
  <c r="X105" i="15"/>
  <c r="W105" i="15"/>
  <c r="R105" i="15"/>
  <c r="X104" i="15"/>
  <c r="W104" i="15"/>
  <c r="R104" i="15"/>
  <c r="X103" i="15"/>
  <c r="R103" i="15"/>
  <c r="X102" i="15"/>
  <c r="W102" i="15"/>
  <c r="R102" i="15"/>
  <c r="X101" i="15"/>
  <c r="W101" i="15"/>
  <c r="R101" i="15"/>
  <c r="X100" i="15"/>
  <c r="W100" i="15"/>
  <c r="R100" i="15"/>
  <c r="X99" i="15"/>
  <c r="W99" i="15"/>
  <c r="R99" i="15"/>
  <c r="X98" i="15"/>
  <c r="W98" i="15"/>
  <c r="R98" i="15"/>
  <c r="X97" i="15"/>
  <c r="W97" i="15"/>
  <c r="R97" i="15"/>
  <c r="X96" i="15"/>
  <c r="W96" i="15"/>
  <c r="R96" i="15"/>
  <c r="X95" i="15"/>
  <c r="W95" i="15"/>
  <c r="R95" i="15"/>
  <c r="X94" i="15"/>
  <c r="W94" i="15"/>
  <c r="R94" i="15"/>
  <c r="X93" i="15"/>
  <c r="W93" i="15"/>
  <c r="R93" i="15"/>
  <c r="X92" i="15"/>
  <c r="W92" i="15"/>
  <c r="R92" i="15"/>
  <c r="X91" i="15"/>
  <c r="W91" i="15"/>
  <c r="R91" i="15"/>
  <c r="X90" i="15"/>
  <c r="W90" i="15"/>
  <c r="R90" i="15"/>
  <c r="X89" i="15"/>
  <c r="W89" i="15"/>
  <c r="R89" i="15"/>
  <c r="X88" i="15"/>
  <c r="W88" i="15"/>
  <c r="R88" i="15"/>
  <c r="X87" i="15"/>
  <c r="W87" i="15"/>
  <c r="R87" i="15"/>
  <c r="X86" i="15"/>
  <c r="W86" i="15"/>
  <c r="R86" i="15"/>
  <c r="X85" i="15"/>
  <c r="W85" i="15"/>
  <c r="R85" i="15"/>
  <c r="X84" i="15"/>
  <c r="W84" i="15"/>
  <c r="R84" i="15"/>
  <c r="X83" i="15"/>
  <c r="W83" i="15"/>
  <c r="R83" i="15"/>
  <c r="X82" i="15"/>
  <c r="W82" i="15"/>
  <c r="R82" i="15"/>
  <c r="X81" i="15"/>
  <c r="W81" i="15"/>
  <c r="R81" i="15"/>
  <c r="X80" i="15"/>
  <c r="W80" i="15"/>
  <c r="R80" i="15"/>
  <c r="X79" i="15"/>
  <c r="W79" i="15"/>
  <c r="R79" i="15"/>
  <c r="X78" i="15"/>
  <c r="W78" i="15"/>
  <c r="R78" i="15"/>
  <c r="X77" i="15"/>
  <c r="W77" i="15"/>
  <c r="R77" i="15"/>
  <c r="X76" i="15"/>
  <c r="W76" i="15"/>
  <c r="R76" i="15"/>
  <c r="X75" i="15"/>
  <c r="W75" i="15"/>
  <c r="R75" i="15"/>
  <c r="X74" i="15"/>
  <c r="W74" i="15"/>
  <c r="R74" i="15"/>
  <c r="X73" i="15"/>
  <c r="W73" i="15"/>
  <c r="R73" i="15"/>
  <c r="X72" i="15"/>
  <c r="W72" i="15"/>
  <c r="R72" i="15"/>
  <c r="X71" i="15"/>
  <c r="W71" i="15"/>
  <c r="R71" i="15"/>
  <c r="X70" i="15"/>
  <c r="R70" i="15"/>
  <c r="X69" i="15"/>
  <c r="W69" i="15"/>
  <c r="R69" i="15"/>
  <c r="R68" i="15"/>
  <c r="X67" i="15"/>
  <c r="W67" i="15"/>
  <c r="R67" i="15"/>
  <c r="X66" i="15"/>
  <c r="W66" i="15"/>
  <c r="R66" i="15"/>
  <c r="X65" i="15"/>
  <c r="W65" i="15"/>
  <c r="R65" i="15"/>
  <c r="X64" i="15"/>
  <c r="W64" i="15"/>
  <c r="R64" i="15"/>
  <c r="W63" i="15"/>
  <c r="R63" i="15"/>
  <c r="X62" i="15"/>
  <c r="W62" i="15"/>
  <c r="R62" i="15"/>
  <c r="X61" i="15"/>
  <c r="W61" i="15"/>
  <c r="R61" i="15"/>
  <c r="X60" i="15"/>
  <c r="R60" i="15"/>
  <c r="X59" i="15"/>
  <c r="W59" i="15"/>
  <c r="R59" i="15"/>
  <c r="W58" i="15"/>
  <c r="R58" i="15"/>
  <c r="X57" i="15"/>
  <c r="W57" i="15"/>
  <c r="R57" i="15"/>
  <c r="X56" i="15"/>
  <c r="W56" i="15"/>
  <c r="R56" i="15"/>
  <c r="X55" i="15"/>
  <c r="W55" i="15"/>
  <c r="R55" i="15"/>
  <c r="X53" i="15"/>
  <c r="W53" i="15"/>
  <c r="R53" i="15"/>
  <c r="X52" i="15"/>
  <c r="W52" i="15"/>
  <c r="R52" i="15"/>
  <c r="R51" i="15"/>
  <c r="X50" i="15"/>
  <c r="W50" i="15"/>
  <c r="R50" i="15"/>
  <c r="P48" i="15"/>
  <c r="X48" i="15"/>
  <c r="W48" i="15"/>
  <c r="V48" i="15"/>
  <c r="U48" i="15"/>
  <c r="T48" i="15"/>
  <c r="S48" i="15"/>
  <c r="R48" i="15"/>
  <c r="X47" i="15"/>
  <c r="W47" i="15"/>
  <c r="V47" i="15"/>
  <c r="U47" i="15"/>
  <c r="T47" i="15"/>
  <c r="S47" i="15"/>
  <c r="R47" i="15"/>
  <c r="AE67" i="16"/>
  <c r="F25" i="16"/>
  <c r="E26" i="16" s="1"/>
  <c r="F24" i="16"/>
  <c r="I24" i="16" s="1"/>
  <c r="J24" i="16" s="1"/>
  <c r="AE75" i="16"/>
  <c r="AE63" i="16"/>
  <c r="F23" i="16"/>
  <c r="AE78" i="16"/>
  <c r="F16" i="16"/>
  <c r="AE66" i="16"/>
  <c r="F17" i="16"/>
  <c r="I17" i="16" s="1"/>
  <c r="J17" i="16" s="1"/>
  <c r="J19" i="16" s="1"/>
  <c r="AE60" i="16"/>
  <c r="F15" i="16"/>
  <c r="I15" i="16"/>
  <c r="J15" i="16"/>
  <c r="Z152" i="16"/>
  <c r="AF152" i="16"/>
  <c r="AE152" i="16"/>
  <c r="Z151" i="16"/>
  <c r="AF151" i="16"/>
  <c r="AE151" i="16"/>
  <c r="Z150" i="16"/>
  <c r="AF150" i="16"/>
  <c r="AE150" i="16"/>
  <c r="Z149" i="16"/>
  <c r="AF149" i="16"/>
  <c r="AE149" i="16"/>
  <c r="Z148" i="16"/>
  <c r="AF148" i="16"/>
  <c r="AE148" i="16"/>
  <c r="Z147" i="16"/>
  <c r="AF147" i="16"/>
  <c r="AE147" i="16"/>
  <c r="Z146" i="16"/>
  <c r="AF146" i="16"/>
  <c r="AE146" i="16"/>
  <c r="Z145" i="16"/>
  <c r="AF145" i="16"/>
  <c r="AE145" i="16"/>
  <c r="Z144" i="16"/>
  <c r="AF144" i="16"/>
  <c r="AE144" i="16"/>
  <c r="Z143" i="16"/>
  <c r="AF143" i="16"/>
  <c r="AE143" i="16"/>
  <c r="Z142" i="16"/>
  <c r="AF142" i="16"/>
  <c r="AE142" i="16"/>
  <c r="Z141" i="16"/>
  <c r="AF141" i="16"/>
  <c r="AE141" i="16"/>
  <c r="Z140" i="16"/>
  <c r="AF140" i="16"/>
  <c r="AE140" i="16"/>
  <c r="Z139" i="16"/>
  <c r="AF139" i="16"/>
  <c r="AE139" i="16"/>
  <c r="Z138" i="16"/>
  <c r="AF138" i="16"/>
  <c r="AE138" i="16"/>
  <c r="Z137" i="16"/>
  <c r="AF137" i="16"/>
  <c r="AE137" i="16"/>
  <c r="Z136" i="16"/>
  <c r="AF136" i="16"/>
  <c r="AE136" i="16"/>
  <c r="Z135" i="16"/>
  <c r="AF135" i="16"/>
  <c r="AE135" i="16"/>
  <c r="Z134" i="16"/>
  <c r="AF134" i="16"/>
  <c r="AE134" i="16"/>
  <c r="Z133" i="16"/>
  <c r="AF133" i="16"/>
  <c r="AE133" i="16"/>
  <c r="Z132" i="16"/>
  <c r="AF132" i="16"/>
  <c r="AE132" i="16"/>
  <c r="Z131" i="16"/>
  <c r="AF131" i="16"/>
  <c r="AE131" i="16"/>
  <c r="Z130" i="16"/>
  <c r="AF130" i="16"/>
  <c r="AE130" i="16"/>
  <c r="Z129" i="16"/>
  <c r="AF129" i="16"/>
  <c r="AE129" i="16"/>
  <c r="Z128" i="16"/>
  <c r="AF128" i="16"/>
  <c r="AE128" i="16"/>
  <c r="Z127" i="16"/>
  <c r="AF127" i="16"/>
  <c r="AE127" i="16"/>
  <c r="Z126" i="16"/>
  <c r="AF126" i="16"/>
  <c r="AE126" i="16"/>
  <c r="Z125" i="16"/>
  <c r="AF125" i="16"/>
  <c r="AE125" i="16"/>
  <c r="Z124" i="16"/>
  <c r="AF124" i="16"/>
  <c r="AE124" i="16"/>
  <c r="Z123" i="16"/>
  <c r="AF123" i="16"/>
  <c r="AE123" i="16"/>
  <c r="Z122" i="16"/>
  <c r="AF122" i="16"/>
  <c r="AE122" i="16"/>
  <c r="Z121" i="16"/>
  <c r="AF121" i="16"/>
  <c r="AE121" i="16"/>
  <c r="Z120" i="16"/>
  <c r="AF120" i="16"/>
  <c r="AE120" i="16"/>
  <c r="Z119" i="16"/>
  <c r="AF119" i="16"/>
  <c r="AE119" i="16"/>
  <c r="Z118" i="16"/>
  <c r="AF118" i="16"/>
  <c r="AE118" i="16"/>
  <c r="Z117" i="16"/>
  <c r="AF117" i="16"/>
  <c r="AE117" i="16"/>
  <c r="Z116" i="16"/>
  <c r="AF116" i="16"/>
  <c r="AE116" i="16"/>
  <c r="Z115" i="16"/>
  <c r="AF115" i="16"/>
  <c r="AE115" i="16"/>
  <c r="Z114" i="16"/>
  <c r="AF114" i="16"/>
  <c r="AE114" i="16"/>
  <c r="Z113" i="16"/>
  <c r="AF113" i="16"/>
  <c r="AE113" i="16"/>
  <c r="Z112" i="16"/>
  <c r="AF112" i="16"/>
  <c r="AE112" i="16"/>
  <c r="Z111" i="16"/>
  <c r="AF111" i="16"/>
  <c r="AE111" i="16"/>
  <c r="Z110" i="16"/>
  <c r="AF110" i="16"/>
  <c r="AE110" i="16"/>
  <c r="Z109" i="16"/>
  <c r="AF109" i="16"/>
  <c r="AE109" i="16"/>
  <c r="Z108" i="16"/>
  <c r="AF108" i="16"/>
  <c r="AE108" i="16"/>
  <c r="Z107" i="16"/>
  <c r="AF107" i="16"/>
  <c r="AE107" i="16"/>
  <c r="Z106" i="16"/>
  <c r="AF106" i="16"/>
  <c r="AE106" i="16"/>
  <c r="Z105" i="16"/>
  <c r="AF105" i="16"/>
  <c r="AE105" i="16"/>
  <c r="Z104" i="16"/>
  <c r="AF104" i="16"/>
  <c r="AE104" i="16"/>
  <c r="Z103" i="16"/>
  <c r="AF103" i="16"/>
  <c r="AE103" i="16"/>
  <c r="Z102" i="16"/>
  <c r="AF102" i="16"/>
  <c r="AE102" i="16"/>
  <c r="Z101" i="16"/>
  <c r="AF101" i="16"/>
  <c r="AE101" i="16"/>
  <c r="Z100" i="16"/>
  <c r="AF100" i="16"/>
  <c r="AE100" i="16"/>
  <c r="Z99" i="16"/>
  <c r="AF99" i="16"/>
  <c r="AE99" i="16"/>
  <c r="Z98" i="16"/>
  <c r="AF98" i="16"/>
  <c r="AE98" i="16"/>
  <c r="Z97" i="16"/>
  <c r="AF97" i="16"/>
  <c r="AE97" i="16"/>
  <c r="Z96" i="16"/>
  <c r="AF96" i="16"/>
  <c r="AE96" i="16"/>
  <c r="Z95" i="16"/>
  <c r="AF95" i="16"/>
  <c r="AE95" i="16"/>
  <c r="Z94" i="16"/>
  <c r="AF94" i="16"/>
  <c r="AE94" i="16"/>
  <c r="Z93" i="16"/>
  <c r="AF93" i="16"/>
  <c r="AE93" i="16"/>
  <c r="Z92" i="16"/>
  <c r="AF92" i="16"/>
  <c r="AE92" i="16"/>
  <c r="Z91" i="16"/>
  <c r="AF91" i="16"/>
  <c r="AE91" i="16"/>
  <c r="Z90" i="16"/>
  <c r="AF90" i="16"/>
  <c r="AE90" i="16"/>
  <c r="Z89" i="16"/>
  <c r="AF89" i="16"/>
  <c r="AE89" i="16"/>
  <c r="Z88" i="16"/>
  <c r="AF88" i="16"/>
  <c r="AE88" i="16"/>
  <c r="Z87" i="16"/>
  <c r="AF87" i="16"/>
  <c r="AE87" i="16"/>
  <c r="Z86" i="16"/>
  <c r="AF86" i="16"/>
  <c r="AE86" i="16"/>
  <c r="Z85" i="16"/>
  <c r="AF85" i="16"/>
  <c r="AE85" i="16"/>
  <c r="Z84" i="16"/>
  <c r="AF84" i="16"/>
  <c r="AE84" i="16"/>
  <c r="Z83" i="16"/>
  <c r="AF83" i="16"/>
  <c r="AE83" i="16"/>
  <c r="Z82" i="16"/>
  <c r="AF82" i="16"/>
  <c r="AE82" i="16"/>
  <c r="Z81" i="16"/>
  <c r="AF81" i="16"/>
  <c r="AE81" i="16"/>
  <c r="Z80" i="16"/>
  <c r="AF80" i="16"/>
  <c r="AE80" i="16"/>
  <c r="Z79" i="16"/>
  <c r="AF79" i="16"/>
  <c r="AE79" i="16"/>
  <c r="Z78" i="16"/>
  <c r="AF78" i="16"/>
  <c r="Z77" i="16"/>
  <c r="AF77" i="16"/>
  <c r="AE77" i="16"/>
  <c r="Z76" i="16"/>
  <c r="AF76" i="16"/>
  <c r="AE76" i="16"/>
  <c r="Z75" i="16"/>
  <c r="AF75" i="16"/>
  <c r="Z74" i="16"/>
  <c r="AF74" i="16"/>
  <c r="AE74" i="16"/>
  <c r="Z73" i="16"/>
  <c r="AF73" i="16"/>
  <c r="AE73" i="16"/>
  <c r="Z72" i="16"/>
  <c r="AF72" i="16"/>
  <c r="AE72" i="16"/>
  <c r="Z71" i="16"/>
  <c r="AF71" i="16"/>
  <c r="AE71" i="16"/>
  <c r="Z70" i="16"/>
  <c r="AF70" i="16"/>
  <c r="AE70" i="16"/>
  <c r="Z69" i="16"/>
  <c r="AF69" i="16"/>
  <c r="AE69" i="16"/>
  <c r="Z68" i="16"/>
  <c r="AF68" i="16"/>
  <c r="AE68" i="16"/>
  <c r="Z67" i="16"/>
  <c r="AF67" i="16"/>
  <c r="Z66" i="16"/>
  <c r="AF66" i="16"/>
  <c r="Z65" i="16"/>
  <c r="AF65" i="16"/>
  <c r="AE65" i="16"/>
  <c r="Z64" i="16"/>
  <c r="AF64" i="16"/>
  <c r="AE64" i="16"/>
  <c r="Z63" i="16"/>
  <c r="AF63" i="16"/>
  <c r="Z62" i="16"/>
  <c r="AF62" i="16"/>
  <c r="AE62" i="16"/>
  <c r="Z61" i="16"/>
  <c r="AF61" i="16"/>
  <c r="AE61" i="16"/>
  <c r="Z60" i="16"/>
  <c r="AF60" i="16"/>
  <c r="AC58" i="16"/>
  <c r="AB58" i="16"/>
  <c r="AA58" i="16"/>
  <c r="Z58" i="16"/>
  <c r="AF58" i="16"/>
  <c r="AE58" i="16"/>
  <c r="AD58" i="16"/>
  <c r="AC57" i="16"/>
  <c r="AB57" i="16"/>
  <c r="AA57" i="16"/>
  <c r="AF57" i="16"/>
  <c r="AE57" i="16"/>
  <c r="AD57" i="16"/>
  <c r="Z57" i="16"/>
  <c r="I8" i="15"/>
  <c r="J8" i="15" s="1"/>
  <c r="E33" i="17"/>
  <c r="E32" i="17"/>
  <c r="E31" i="17"/>
  <c r="E25" i="17"/>
  <c r="E24" i="17"/>
  <c r="E23" i="17"/>
  <c r="K8" i="17"/>
  <c r="L8" i="17" s="1"/>
  <c r="F23" i="17"/>
  <c r="H23" i="17"/>
  <c r="F24" i="17"/>
  <c r="H24" i="17"/>
  <c r="F25" i="17"/>
  <c r="H25" i="17"/>
  <c r="AC70" i="17"/>
  <c r="J17" i="17"/>
  <c r="H43" i="17"/>
  <c r="K9" i="17"/>
  <c r="L9" i="17" s="1"/>
  <c r="F31" i="17"/>
  <c r="H31" i="17"/>
  <c r="H32" i="17"/>
  <c r="F33" i="17"/>
  <c r="H33" i="17"/>
  <c r="J43" i="17"/>
  <c r="K8" i="12"/>
  <c r="L8" i="12" s="1"/>
  <c r="AC91" i="12"/>
  <c r="AC78" i="12"/>
  <c r="AD91" i="12"/>
  <c r="AD78" i="12"/>
  <c r="J18" i="12"/>
  <c r="H50" i="12"/>
  <c r="K9" i="12"/>
  <c r="L9" i="12" s="1"/>
  <c r="E30" i="12"/>
  <c r="F30" i="12"/>
  <c r="H30" i="12"/>
  <c r="E31" i="12"/>
  <c r="F31" i="12"/>
  <c r="H31" i="12"/>
  <c r="E32" i="12"/>
  <c r="F32" i="12"/>
  <c r="H32" i="12"/>
  <c r="J50" i="12"/>
  <c r="K10" i="12"/>
  <c r="L10" i="12" s="1"/>
  <c r="E38" i="12"/>
  <c r="F38" i="12"/>
  <c r="H38" i="12"/>
  <c r="E39" i="12"/>
  <c r="F39" i="12"/>
  <c r="H39" i="12"/>
  <c r="E40" i="12"/>
  <c r="F40" i="12"/>
  <c r="H40" i="12"/>
  <c r="L50" i="12"/>
  <c r="F14" i="18"/>
  <c r="I14" i="18"/>
  <c r="J14" i="18" s="1"/>
  <c r="F15" i="18"/>
  <c r="E17" i="18" s="1"/>
  <c r="F16" i="18"/>
  <c r="I16" i="18"/>
  <c r="J16" i="18"/>
  <c r="J17" i="18"/>
  <c r="F22" i="18"/>
  <c r="I22" i="18" s="1"/>
  <c r="J22" i="18" s="1"/>
  <c r="F23" i="18"/>
  <c r="I23" i="18" s="1"/>
  <c r="J23" i="18" s="1"/>
  <c r="F24" i="18"/>
  <c r="I24" i="18" s="1"/>
  <c r="J24" i="18" s="1"/>
  <c r="J25" i="18"/>
  <c r="J9" i="16"/>
  <c r="K9" i="16" s="1"/>
  <c r="G9" i="16"/>
  <c r="J18" i="16"/>
  <c r="J26" i="16"/>
  <c r="G10" i="16"/>
  <c r="J16" i="15"/>
  <c r="J24" i="15"/>
  <c r="I25" i="10"/>
  <c r="I32" i="10"/>
  <c r="I35" i="10"/>
  <c r="K8" i="15"/>
  <c r="G29" i="15" s="1"/>
  <c r="G36" i="10" s="1"/>
  <c r="H10" i="16"/>
  <c r="L9" i="16"/>
  <c r="L10" i="16" s="1"/>
  <c r="F50" i="16"/>
  <c r="K9" i="18"/>
  <c r="G30" i="18" s="1"/>
  <c r="G31" i="10" s="1"/>
  <c r="I9" i="18"/>
  <c r="J9" i="18" s="1"/>
  <c r="K10" i="11"/>
  <c r="E15" i="11" s="1"/>
  <c r="G30" i="10" s="1"/>
  <c r="K13" i="14"/>
  <c r="E18" i="14" s="1"/>
  <c r="M10" i="12"/>
  <c r="M9" i="12"/>
  <c r="M8" i="12"/>
  <c r="G54" i="12" s="1"/>
  <c r="G26" i="10" s="1"/>
  <c r="G27" i="10" s="1"/>
  <c r="G28" i="10" s="1"/>
  <c r="M8" i="17"/>
  <c r="G47" i="17" s="1"/>
  <c r="G23" i="10" s="1"/>
  <c r="G24" i="10" s="1"/>
  <c r="AC76" i="12"/>
  <c r="AD76" i="12"/>
  <c r="Z69" i="17"/>
  <c r="AC69" i="17"/>
  <c r="AD69" i="17"/>
  <c r="Z70" i="17"/>
  <c r="AD70" i="17"/>
  <c r="Z71" i="17"/>
  <c r="AC71" i="17"/>
  <c r="AD71" i="17"/>
  <c r="Z72" i="17"/>
  <c r="AC72" i="17"/>
  <c r="AD72" i="17"/>
  <c r="Z73" i="17"/>
  <c r="AC73" i="17"/>
  <c r="AD73" i="17"/>
  <c r="Z74" i="17"/>
  <c r="AC74" i="17"/>
  <c r="AD74" i="17"/>
  <c r="Z75" i="17"/>
  <c r="AC75" i="17"/>
  <c r="AD75" i="17"/>
  <c r="Z76" i="17"/>
  <c r="AC76" i="17"/>
  <c r="AD76" i="17"/>
  <c r="Z77" i="17"/>
  <c r="AC77" i="17"/>
  <c r="AD77" i="17"/>
  <c r="Z78" i="17"/>
  <c r="AC78" i="17"/>
  <c r="AD78" i="17"/>
  <c r="Z79" i="17"/>
  <c r="AC79" i="17"/>
  <c r="AD79" i="17"/>
  <c r="Z80" i="17"/>
  <c r="AC80" i="17"/>
  <c r="AD80" i="17"/>
  <c r="Z81" i="17"/>
  <c r="AC81" i="17"/>
  <c r="AD81" i="17"/>
  <c r="Z82" i="17"/>
  <c r="AC82" i="17"/>
  <c r="AD82" i="17"/>
  <c r="Z83" i="17"/>
  <c r="AC83" i="17"/>
  <c r="AD83" i="17"/>
  <c r="Z84" i="17"/>
  <c r="AC84" i="17"/>
  <c r="AD84" i="17"/>
  <c r="Z85" i="17"/>
  <c r="AC85" i="17"/>
  <c r="AD85" i="17"/>
  <c r="Z86" i="17"/>
  <c r="AC86" i="17"/>
  <c r="AD86" i="17"/>
  <c r="Z87" i="17"/>
  <c r="AC87" i="17"/>
  <c r="AD87" i="17"/>
  <c r="Z88" i="17"/>
  <c r="AC88" i="17"/>
  <c r="AD88" i="17"/>
  <c r="Z89" i="17"/>
  <c r="AC89" i="17"/>
  <c r="AD89" i="17"/>
  <c r="Z90" i="17"/>
  <c r="AC90" i="17"/>
  <c r="AD90" i="17"/>
  <c r="Z91" i="17"/>
  <c r="AC91" i="17"/>
  <c r="AD91" i="17"/>
  <c r="Z92" i="17"/>
  <c r="AC92" i="17"/>
  <c r="AD92" i="17"/>
  <c r="Z93" i="17"/>
  <c r="AC93" i="17"/>
  <c r="AD93" i="17"/>
  <c r="Z94" i="17"/>
  <c r="AC94" i="17"/>
  <c r="AD94" i="17"/>
  <c r="Z95" i="17"/>
  <c r="AC95" i="17"/>
  <c r="AD95" i="17"/>
  <c r="Z96" i="17"/>
  <c r="AC96" i="17"/>
  <c r="AD96" i="17"/>
  <c r="Z97" i="17"/>
  <c r="AC97" i="17"/>
  <c r="AD97" i="17"/>
  <c r="Z98" i="17"/>
  <c r="AC98" i="17"/>
  <c r="AD98" i="17"/>
  <c r="Z99" i="17"/>
  <c r="AC99" i="17"/>
  <c r="AD99" i="17"/>
  <c r="Z100" i="17"/>
  <c r="AC100" i="17"/>
  <c r="AD100" i="17"/>
  <c r="Z101" i="17"/>
  <c r="AC101" i="17"/>
  <c r="AD101" i="17"/>
  <c r="Z102" i="17"/>
  <c r="AC102" i="17"/>
  <c r="AD102" i="17"/>
  <c r="Z103" i="17"/>
  <c r="AC103" i="17"/>
  <c r="AD103" i="17"/>
  <c r="Z104" i="17"/>
  <c r="AC104" i="17"/>
  <c r="AD104" i="17"/>
  <c r="Z105" i="17"/>
  <c r="AC105" i="17"/>
  <c r="AD105" i="17"/>
  <c r="Z106" i="17"/>
  <c r="AC106" i="17"/>
  <c r="AD106" i="17"/>
  <c r="Z107" i="17"/>
  <c r="AC107" i="17"/>
  <c r="AD107" i="17"/>
  <c r="Z108" i="17"/>
  <c r="AC108" i="17"/>
  <c r="AD108" i="17"/>
  <c r="AD68" i="17"/>
  <c r="AC68" i="17"/>
  <c r="Z68" i="17"/>
  <c r="C36" i="10"/>
  <c r="B35" i="10"/>
  <c r="C34" i="10"/>
  <c r="C33" i="10"/>
  <c r="J7" i="15"/>
  <c r="B32" i="10"/>
  <c r="B31" i="10"/>
  <c r="B30" i="10"/>
  <c r="B29" i="10"/>
  <c r="C28" i="10"/>
  <c r="C27" i="10"/>
  <c r="C26" i="10"/>
  <c r="B25" i="10"/>
  <c r="C24" i="10"/>
  <c r="C23" i="10"/>
  <c r="B22" i="10"/>
  <c r="H52" i="17"/>
  <c r="J8" i="18"/>
  <c r="P49" i="18"/>
  <c r="J21" i="18"/>
  <c r="I21" i="18"/>
  <c r="AC77" i="12"/>
  <c r="AD77" i="12"/>
  <c r="AC79" i="12"/>
  <c r="AD79" i="12"/>
  <c r="AC80" i="12"/>
  <c r="AD80" i="12"/>
  <c r="AC81" i="12"/>
  <c r="AD81" i="12"/>
  <c r="AC82" i="12"/>
  <c r="AD82" i="12"/>
  <c r="AC83" i="12"/>
  <c r="AD83" i="12"/>
  <c r="AC84" i="12"/>
  <c r="AD84" i="12"/>
  <c r="AC85" i="12"/>
  <c r="AD85" i="12"/>
  <c r="AC86" i="12"/>
  <c r="AD86" i="12"/>
  <c r="AC87" i="12"/>
  <c r="AD87" i="12"/>
  <c r="AC88" i="12"/>
  <c r="AD88" i="12"/>
  <c r="AC89" i="12"/>
  <c r="AD89" i="12"/>
  <c r="AC90" i="12"/>
  <c r="AD90" i="12"/>
  <c r="AC92" i="12"/>
  <c r="AD92" i="12"/>
  <c r="AC93" i="12"/>
  <c r="AD93" i="12"/>
  <c r="AC94" i="12"/>
  <c r="AD94" i="12"/>
  <c r="AC95" i="12"/>
  <c r="AD95" i="12"/>
  <c r="AC96" i="12"/>
  <c r="AD96" i="12"/>
  <c r="AC97" i="12"/>
  <c r="AD97" i="12"/>
  <c r="AC98" i="12"/>
  <c r="AD98" i="12"/>
  <c r="AC99" i="12"/>
  <c r="AD99" i="12"/>
  <c r="AC100" i="12"/>
  <c r="AD100" i="12"/>
  <c r="AC101" i="12"/>
  <c r="AD101" i="12"/>
  <c r="AC102" i="12"/>
  <c r="AD102" i="12"/>
  <c r="AC103" i="12"/>
  <c r="AD103" i="12"/>
  <c r="AC104" i="12"/>
  <c r="AD104" i="12"/>
  <c r="AC105" i="12"/>
  <c r="AD105" i="12"/>
  <c r="AC106" i="12"/>
  <c r="AD106" i="12"/>
  <c r="AC107" i="12"/>
  <c r="AD107" i="12"/>
  <c r="AC108" i="12"/>
  <c r="AD108" i="12"/>
  <c r="AC109" i="12"/>
  <c r="AD109" i="12"/>
  <c r="AC110" i="12"/>
  <c r="AD110" i="12"/>
  <c r="AC111" i="12"/>
  <c r="AD111" i="12"/>
  <c r="AC112" i="12"/>
  <c r="AD112" i="12"/>
  <c r="AC113" i="12"/>
  <c r="AD113" i="12"/>
  <c r="AC114" i="12"/>
  <c r="AD114" i="12"/>
  <c r="AC115" i="12"/>
  <c r="AD115" i="12"/>
  <c r="AC116" i="12"/>
  <c r="AD116" i="12"/>
  <c r="AC117" i="12"/>
  <c r="AD117" i="12"/>
  <c r="AC118" i="12"/>
  <c r="AD118" i="12"/>
  <c r="AC119" i="12"/>
  <c r="AD119" i="12"/>
  <c r="AC120" i="12"/>
  <c r="AD120" i="12"/>
  <c r="AD75" i="12"/>
  <c r="AC75" i="12"/>
  <c r="Z76" i="12"/>
  <c r="Z77" i="12"/>
  <c r="Z78" i="12"/>
  <c r="Z79" i="12"/>
  <c r="Z80" i="12"/>
  <c r="Z81" i="12"/>
  <c r="Z82" i="12"/>
  <c r="Z83" i="12"/>
  <c r="Z84" i="12"/>
  <c r="Z85" i="12"/>
  <c r="Z86" i="12"/>
  <c r="Z87" i="12"/>
  <c r="Z88" i="12"/>
  <c r="Z89" i="12"/>
  <c r="Z90" i="12"/>
  <c r="Z91" i="12"/>
  <c r="Z92" i="12"/>
  <c r="Z93" i="12"/>
  <c r="Z94" i="12"/>
  <c r="Z95" i="12"/>
  <c r="Z96" i="12"/>
  <c r="Z97" i="12"/>
  <c r="Z98" i="12"/>
  <c r="Z99" i="12"/>
  <c r="Z100" i="12"/>
  <c r="Z101" i="12"/>
  <c r="Z102" i="12"/>
  <c r="Z103" i="12"/>
  <c r="Z104" i="12"/>
  <c r="Z105" i="12"/>
  <c r="Z106" i="12"/>
  <c r="Z107" i="12"/>
  <c r="Z108" i="12"/>
  <c r="Z109" i="12"/>
  <c r="Z110" i="12"/>
  <c r="Z111" i="12"/>
  <c r="Z112" i="12"/>
  <c r="Z113" i="12"/>
  <c r="Z114" i="12"/>
  <c r="Z115" i="12"/>
  <c r="Z116" i="12"/>
  <c r="Z117" i="12"/>
  <c r="Z118" i="12"/>
  <c r="Z119" i="12"/>
  <c r="Z120" i="12"/>
  <c r="Z75" i="12"/>
  <c r="P136" i="15"/>
  <c r="P135" i="15"/>
  <c r="P131" i="15"/>
  <c r="P129" i="15"/>
  <c r="P130" i="15"/>
  <c r="P83" i="15"/>
  <c r="P64" i="15"/>
  <c r="P63" i="15"/>
  <c r="P62" i="15"/>
  <c r="P57" i="15"/>
  <c r="P58" i="15"/>
  <c r="P59" i="15"/>
  <c r="P56" i="15"/>
  <c r="P52" i="15"/>
  <c r="J20" i="15"/>
  <c r="I20" i="15"/>
  <c r="F32" i="17"/>
  <c r="G40" i="12"/>
  <c r="G39" i="12"/>
  <c r="G38" i="12"/>
  <c r="I9" i="12"/>
  <c r="AD73" i="12"/>
  <c r="AC73" i="12"/>
  <c r="Z73" i="12"/>
  <c r="G32" i="12"/>
  <c r="G31" i="12"/>
  <c r="G30" i="12"/>
  <c r="I10" i="12"/>
  <c r="L7" i="12"/>
  <c r="G33" i="17"/>
  <c r="G32" i="17"/>
  <c r="G31" i="17"/>
  <c r="G24" i="17"/>
  <c r="G25" i="17"/>
  <c r="G23" i="17"/>
  <c r="L7" i="17"/>
  <c r="AD66" i="17"/>
  <c r="Z66" i="17"/>
  <c r="AC66" i="17"/>
  <c r="E17" i="17"/>
  <c r="J22" i="16"/>
  <c r="I22" i="16"/>
  <c r="I16" i="16"/>
  <c r="J16" i="16"/>
  <c r="E18" i="16"/>
  <c r="I23" i="16"/>
  <c r="J23" i="16" s="1"/>
  <c r="I22" i="15"/>
  <c r="J22" i="15"/>
  <c r="E18" i="12"/>
  <c r="J17" i="15" l="1"/>
  <c r="G30" i="15" s="1"/>
  <c r="J26" i="18"/>
  <c r="J18" i="17"/>
  <c r="J19" i="12"/>
  <c r="I25" i="16"/>
  <c r="J25" i="16" s="1"/>
  <c r="J27" i="16" s="1"/>
  <c r="G32" i="16" s="1"/>
  <c r="E25" i="18"/>
  <c r="I23" i="15"/>
  <c r="J23" i="15" s="1"/>
  <c r="J25" i="15" s="1"/>
  <c r="E16" i="15"/>
  <c r="I15" i="18"/>
  <c r="J15" i="18" s="1"/>
  <c r="J18" i="18" s="1"/>
  <c r="G31" i="18" s="1"/>
  <c r="F31" i="10" s="1"/>
  <c r="I31" i="10" s="1"/>
  <c r="M9" i="17"/>
  <c r="K10" i="16"/>
  <c r="H33" i="12"/>
  <c r="G57" i="12" s="1"/>
  <c r="H57" i="12" s="1"/>
  <c r="H24" i="12"/>
  <c r="G55" i="12" s="1"/>
  <c r="H26" i="17"/>
  <c r="G48" i="17" s="1"/>
  <c r="H48" i="17" s="1"/>
  <c r="J10" i="16"/>
  <c r="H41" i="12"/>
  <c r="G59" i="12" s="1"/>
  <c r="F28" i="10" s="1"/>
  <c r="I28" i="10" s="1"/>
  <c r="H34" i="17"/>
  <c r="G31" i="16"/>
  <c r="G33" i="10" s="1"/>
  <c r="G34" i="10" s="1"/>
  <c r="G29" i="10"/>
  <c r="H30" i="15" l="1"/>
  <c r="F36" i="10"/>
  <c r="I36" i="10" s="1"/>
  <c r="F33" i="10"/>
  <c r="I33" i="10" s="1"/>
  <c r="H32" i="16"/>
  <c r="G34" i="16"/>
  <c r="F34" i="10" s="1"/>
  <c r="I34" i="10" s="1"/>
  <c r="G50" i="17"/>
  <c r="F24" i="10" s="1"/>
  <c r="I24" i="10" s="1"/>
  <c r="H31" i="18"/>
  <c r="F27" i="10"/>
  <c r="I27" i="10" s="1"/>
  <c r="F23" i="10"/>
  <c r="I23" i="10" s="1"/>
  <c r="F26" i="10"/>
  <c r="I26" i="10" s="1"/>
  <c r="H55" i="12"/>
  <c r="H59" i="12"/>
  <c r="H34" i="16" l="1"/>
  <c r="H50" i="17"/>
  <c r="F37" i="10"/>
</calcChain>
</file>

<file path=xl/sharedStrings.xml><?xml version="1.0" encoding="utf-8"?>
<sst xmlns="http://schemas.openxmlformats.org/spreadsheetml/2006/main" count="2290" uniqueCount="500">
  <si>
    <t>Traditional Residential</t>
  </si>
  <si>
    <t>Mixed Residential</t>
  </si>
  <si>
    <t>Neighbourhood Centre</t>
  </si>
  <si>
    <t>District Centre</t>
  </si>
  <si>
    <t>Rural</t>
  </si>
  <si>
    <t>Precinct</t>
  </si>
  <si>
    <t>Unit</t>
  </si>
  <si>
    <t>Lot</t>
  </si>
  <si>
    <t>Ha</t>
  </si>
  <si>
    <t>FPA</t>
  </si>
  <si>
    <t>Other</t>
  </si>
  <si>
    <t>Multiple Dwelling</t>
  </si>
  <si>
    <t>Restaurant</t>
  </si>
  <si>
    <t>Medical Centre</t>
  </si>
  <si>
    <t>Motel</t>
  </si>
  <si>
    <t>dwelling unit</t>
  </si>
  <si>
    <t>General Industry</t>
  </si>
  <si>
    <t>Educational Establishment</t>
  </si>
  <si>
    <t>Charge Catchment</t>
  </si>
  <si>
    <t>Date</t>
  </si>
  <si>
    <t>Base</t>
  </si>
  <si>
    <t>Development Type</t>
  </si>
  <si>
    <t>Recongfiguration of Lot</t>
  </si>
  <si>
    <t>Type</t>
  </si>
  <si>
    <t>Qty</t>
  </si>
  <si>
    <t>Units</t>
  </si>
  <si>
    <t xml:space="preserve"> </t>
  </si>
  <si>
    <t>Sub-total</t>
  </si>
  <si>
    <t>2.</t>
  </si>
  <si>
    <t>3.</t>
  </si>
  <si>
    <t>4.</t>
  </si>
  <si>
    <t>5.</t>
  </si>
  <si>
    <t>Base Rate</t>
  </si>
  <si>
    <t>Reference Data - Do not delete</t>
  </si>
  <si>
    <t>Working Table</t>
  </si>
  <si>
    <t>1.</t>
  </si>
  <si>
    <t>Use</t>
  </si>
  <si>
    <t>$/EP</t>
  </si>
  <si>
    <t>Developer Contribution Calculator</t>
  </si>
  <si>
    <t>Welcome to the:</t>
  </si>
  <si>
    <t>1. This spreadsheet automates the calculation of developer contributions, to make life easier and consistent for development assessment staff.</t>
  </si>
  <si>
    <t>3. The user is required to input data particular to the development in each spreadsheet - protection has been applied to non-input data cells.</t>
  </si>
  <si>
    <t>Ablution trough</t>
  </si>
  <si>
    <t>Autopsy table</t>
  </si>
  <si>
    <t>Bain-marie</t>
  </si>
  <si>
    <t>Bar sink (commercial)</t>
  </si>
  <si>
    <t>Bar sink (domestic)</t>
  </si>
  <si>
    <t>Basin</t>
  </si>
  <si>
    <t>Bath</t>
  </si>
  <si>
    <t>Bed pan steriliser &amp; washer (cistern)</t>
  </si>
  <si>
    <t>Bed pan steriliser &amp; washer (flush valve)</t>
  </si>
  <si>
    <t>Bidet</t>
  </si>
  <si>
    <t>Circular wash fountain</t>
  </si>
  <si>
    <t>Cleaner's sink</t>
  </si>
  <si>
    <t>Clothes washing machine (domestic)</t>
  </si>
  <si>
    <t>Combination pan room sink &amp; flushing bowl (flush valve)</t>
  </si>
  <si>
    <t>Dental unit</t>
  </si>
  <si>
    <t>Dishwasher (domestic)</t>
  </si>
  <si>
    <t>Drinking fountain</t>
  </si>
  <si>
    <t>Glass washing machine</t>
  </si>
  <si>
    <t>Tundish</t>
  </si>
  <si>
    <t>Kitchen sink</t>
  </si>
  <si>
    <t>Kitchen sink (commercial)</t>
  </si>
  <si>
    <t>Slop hopper (cistern)</t>
  </si>
  <si>
    <t>Laundry trough</t>
  </si>
  <si>
    <t>Laboratory sink</t>
  </si>
  <si>
    <t>Potato peeler</t>
  </si>
  <si>
    <t>Refrigerated cabinet</t>
  </si>
  <si>
    <t>Sanitary napkin disposal unit</t>
  </si>
  <si>
    <t>Shower</t>
  </si>
  <si>
    <t>Shower bath</t>
  </si>
  <si>
    <t>Slop hopper (flush valve)</t>
  </si>
  <si>
    <t>Steriliser</t>
  </si>
  <si>
    <t>Urinal (2.4m, or 4 stalls)</t>
  </si>
  <si>
    <t>Water closet (cistern)</t>
  </si>
  <si>
    <t>Water closet (flush valve)</t>
  </si>
  <si>
    <t>Group of fixtures in one room (bath, basin, shower, water closet)</t>
  </si>
  <si>
    <t>Fixture</t>
  </si>
  <si>
    <t>Rating</t>
  </si>
  <si>
    <t>Item</t>
  </si>
  <si>
    <t>On-site car parking shortfall</t>
  </si>
  <si>
    <t>Developer Contribution Rate</t>
  </si>
  <si>
    <t>spaces</t>
  </si>
  <si>
    <t>$/space</t>
  </si>
  <si>
    <t>lots</t>
  </si>
  <si>
    <t>$/lot</t>
  </si>
  <si>
    <t>Caretaker's Residence</t>
  </si>
  <si>
    <t>Hotel</t>
  </si>
  <si>
    <t>Equivalencies - ROL</t>
  </si>
  <si>
    <t>Equivalencies for previous rezoning</t>
  </si>
  <si>
    <t>Equivalencies - MCU</t>
  </si>
  <si>
    <t>Adjust. factor</t>
  </si>
  <si>
    <t>Indexed Rate</t>
  </si>
  <si>
    <t>No. of additional lots/units</t>
  </si>
  <si>
    <t>Thuringowa City</t>
  </si>
  <si>
    <t>Applicable to the planning scheme policies for the City of Thuringowa planning scheme</t>
  </si>
  <si>
    <t>CPI</t>
  </si>
  <si>
    <t>Treatment plants &amp; outfalls</t>
  </si>
  <si>
    <t>Residential 'A'</t>
  </si>
  <si>
    <t>Residential 'B'</t>
  </si>
  <si>
    <t>Residential 'C'</t>
  </si>
  <si>
    <t>SU/unit</t>
  </si>
  <si>
    <t>Club Open Space</t>
  </si>
  <si>
    <t>Park and Open Space</t>
  </si>
  <si>
    <t>Light Industry</t>
  </si>
  <si>
    <t>Noxious and Hazardous</t>
  </si>
  <si>
    <t>Local Shopping</t>
  </si>
  <si>
    <t>Commercial</t>
  </si>
  <si>
    <t>Hotel and Tavern</t>
  </si>
  <si>
    <t>Village Shopping</t>
  </si>
  <si>
    <t>Public Purposes</t>
  </si>
  <si>
    <t>Special Facilities</t>
  </si>
  <si>
    <t>Future Urban</t>
  </si>
  <si>
    <r>
      <t xml:space="preserve">General Industry (Lots </t>
    </r>
    <r>
      <rPr>
        <sz val="10"/>
        <rFont val="Arial"/>
        <family val="2"/>
      </rPr>
      <t>≥</t>
    </r>
    <r>
      <rPr>
        <sz val="10"/>
        <rFont val="Arial"/>
        <family val="2"/>
      </rPr>
      <t>2,700m</t>
    </r>
    <r>
      <rPr>
        <sz val="10"/>
        <rFont val="Arial"/>
        <family val="2"/>
      </rPr>
      <t>²</t>
    </r>
    <r>
      <rPr>
        <sz val="10"/>
        <rFont val="Arial"/>
        <family val="2"/>
      </rPr>
      <t>)</t>
    </r>
  </si>
  <si>
    <r>
      <t>General Industry (Lots &lt;2,700m</t>
    </r>
    <r>
      <rPr>
        <sz val="10"/>
        <rFont val="Arial"/>
        <family val="2"/>
      </rPr>
      <t>²</t>
    </r>
    <r>
      <rPr>
        <sz val="10"/>
        <rFont val="Arial"/>
        <family val="2"/>
      </rPr>
      <t>)</t>
    </r>
  </si>
  <si>
    <r>
      <t xml:space="preserve">Light Industry (Lots </t>
    </r>
    <r>
      <rPr>
        <sz val="10"/>
        <rFont val="Arial"/>
        <family val="2"/>
      </rPr>
      <t>≥</t>
    </r>
    <r>
      <rPr>
        <sz val="10"/>
        <rFont val="Arial"/>
        <family val="2"/>
      </rPr>
      <t>2,700m</t>
    </r>
    <r>
      <rPr>
        <sz val="10"/>
        <rFont val="Arial"/>
        <family val="2"/>
      </rPr>
      <t>²</t>
    </r>
    <r>
      <rPr>
        <sz val="10"/>
        <rFont val="Arial"/>
        <family val="2"/>
      </rPr>
      <t>)</t>
    </r>
  </si>
  <si>
    <r>
      <t>Light Industry (Lots &lt;2,700m</t>
    </r>
    <r>
      <rPr>
        <sz val="10"/>
        <rFont val="Arial"/>
        <family val="2"/>
      </rPr>
      <t>²</t>
    </r>
    <r>
      <rPr>
        <sz val="10"/>
        <rFont val="Arial"/>
        <family val="2"/>
      </rPr>
      <t>)</t>
    </r>
  </si>
  <si>
    <r>
      <t>Noxious and Hazardous (Lots &lt;2,700m</t>
    </r>
    <r>
      <rPr>
        <sz val="10"/>
        <rFont val="Arial"/>
        <family val="2"/>
      </rPr>
      <t>²</t>
    </r>
    <r>
      <rPr>
        <sz val="10"/>
        <rFont val="Arial"/>
        <family val="2"/>
      </rPr>
      <t>)</t>
    </r>
  </si>
  <si>
    <r>
      <t xml:space="preserve">Noxious and Hazardous (Lots </t>
    </r>
    <r>
      <rPr>
        <sz val="10"/>
        <rFont val="Arial"/>
        <family val="2"/>
      </rPr>
      <t>≥</t>
    </r>
    <r>
      <rPr>
        <sz val="10"/>
        <rFont val="Arial"/>
        <family val="2"/>
      </rPr>
      <t>2,700m</t>
    </r>
    <r>
      <rPr>
        <sz val="10"/>
        <rFont val="Arial"/>
        <family val="2"/>
      </rPr>
      <t>²</t>
    </r>
    <r>
      <rPr>
        <sz val="10"/>
        <rFont val="Arial"/>
        <family val="2"/>
      </rPr>
      <t>)</t>
    </r>
  </si>
  <si>
    <r>
      <t>Local Shopping (Lots &lt;2,700m</t>
    </r>
    <r>
      <rPr>
        <sz val="10"/>
        <rFont val="Arial"/>
        <family val="2"/>
      </rPr>
      <t>²</t>
    </r>
    <r>
      <rPr>
        <sz val="10"/>
        <rFont val="Arial"/>
        <family val="2"/>
      </rPr>
      <t>)</t>
    </r>
  </si>
  <si>
    <r>
      <t xml:space="preserve">Local Shopping (Lots </t>
    </r>
    <r>
      <rPr>
        <sz val="10"/>
        <rFont val="Arial"/>
        <family val="2"/>
      </rPr>
      <t>≥</t>
    </r>
    <r>
      <rPr>
        <sz val="10"/>
        <rFont val="Arial"/>
        <family val="2"/>
      </rPr>
      <t>2,700m</t>
    </r>
    <r>
      <rPr>
        <sz val="10"/>
        <rFont val="Arial"/>
        <family val="2"/>
      </rPr>
      <t>²</t>
    </r>
    <r>
      <rPr>
        <sz val="10"/>
        <rFont val="Arial"/>
        <family val="2"/>
      </rPr>
      <t>)</t>
    </r>
  </si>
  <si>
    <r>
      <t>Commercial (Lots &lt;2,700m</t>
    </r>
    <r>
      <rPr>
        <sz val="10"/>
        <rFont val="Arial"/>
        <family val="2"/>
      </rPr>
      <t>²</t>
    </r>
    <r>
      <rPr>
        <sz val="10"/>
        <rFont val="Arial"/>
        <family val="2"/>
      </rPr>
      <t>)</t>
    </r>
  </si>
  <si>
    <r>
      <t xml:space="preserve">Commercial (Lots </t>
    </r>
    <r>
      <rPr>
        <sz val="10"/>
        <rFont val="Arial"/>
        <family val="2"/>
      </rPr>
      <t>≥</t>
    </r>
    <r>
      <rPr>
        <sz val="10"/>
        <rFont val="Arial"/>
        <family val="2"/>
      </rPr>
      <t>2,700m</t>
    </r>
    <r>
      <rPr>
        <sz val="10"/>
        <rFont val="Arial"/>
        <family val="2"/>
      </rPr>
      <t>²</t>
    </r>
    <r>
      <rPr>
        <sz val="10"/>
        <rFont val="Arial"/>
        <family val="2"/>
      </rPr>
      <t>)</t>
    </r>
  </si>
  <si>
    <r>
      <t>Hotel and Tavern (Lots &lt;2,700m</t>
    </r>
    <r>
      <rPr>
        <sz val="10"/>
        <rFont val="Arial"/>
        <family val="2"/>
      </rPr>
      <t>²</t>
    </r>
    <r>
      <rPr>
        <sz val="10"/>
        <rFont val="Arial"/>
        <family val="2"/>
      </rPr>
      <t>)</t>
    </r>
  </si>
  <si>
    <r>
      <t xml:space="preserve">Hotel and Tavern (Lots </t>
    </r>
    <r>
      <rPr>
        <sz val="10"/>
        <rFont val="Arial"/>
        <family val="2"/>
      </rPr>
      <t>≥</t>
    </r>
    <r>
      <rPr>
        <sz val="10"/>
        <rFont val="Arial"/>
        <family val="2"/>
      </rPr>
      <t>2,700m</t>
    </r>
    <r>
      <rPr>
        <sz val="10"/>
        <rFont val="Arial"/>
        <family val="2"/>
      </rPr>
      <t>²</t>
    </r>
    <r>
      <rPr>
        <sz val="10"/>
        <rFont val="Arial"/>
        <family val="2"/>
      </rPr>
      <t>)</t>
    </r>
  </si>
  <si>
    <r>
      <t>Village Shopping (Lots &lt;2,700m</t>
    </r>
    <r>
      <rPr>
        <sz val="10"/>
        <rFont val="Arial"/>
        <family val="2"/>
      </rPr>
      <t>²</t>
    </r>
    <r>
      <rPr>
        <sz val="10"/>
        <rFont val="Arial"/>
        <family val="2"/>
      </rPr>
      <t>)</t>
    </r>
  </si>
  <si>
    <r>
      <t xml:space="preserve">Village Shopping (Lots </t>
    </r>
    <r>
      <rPr>
        <sz val="10"/>
        <rFont val="Arial"/>
        <family val="2"/>
      </rPr>
      <t>≥</t>
    </r>
    <r>
      <rPr>
        <sz val="10"/>
        <rFont val="Arial"/>
        <family val="2"/>
      </rPr>
      <t>2,700m</t>
    </r>
    <r>
      <rPr>
        <sz val="10"/>
        <rFont val="Arial"/>
        <family val="2"/>
      </rPr>
      <t>²</t>
    </r>
    <r>
      <rPr>
        <sz val="10"/>
        <rFont val="Arial"/>
        <family val="2"/>
      </rPr>
      <t>)</t>
    </r>
  </si>
  <si>
    <t>Defined Use</t>
  </si>
  <si>
    <t>Agriculture</t>
  </si>
  <si>
    <t>Animal Husbandry</t>
  </si>
  <si>
    <t>Aquiculture</t>
  </si>
  <si>
    <t>Caravan Park (van bay)</t>
  </si>
  <si>
    <t>Caravan Park (camp site)</t>
  </si>
  <si>
    <t>Caterer's Rooms</t>
  </si>
  <si>
    <t>Child Care Center</t>
  </si>
  <si>
    <t>Display Home</t>
  </si>
  <si>
    <t>Domestic Horitculture</t>
  </si>
  <si>
    <t>Duplex Dwelling</t>
  </si>
  <si>
    <t>Dwelling House</t>
  </si>
  <si>
    <t>Extractive Industry</t>
  </si>
  <si>
    <t xml:space="preserve">Hospital </t>
  </si>
  <si>
    <t>Indoor Entertainment</t>
  </si>
  <si>
    <t>Institution</t>
  </si>
  <si>
    <t>Junkyard</t>
  </si>
  <si>
    <t>Kennels</t>
  </si>
  <si>
    <t>Local Services</t>
  </si>
  <si>
    <t>Local Store</t>
  </si>
  <si>
    <t>Liquid Fuel Depot</t>
  </si>
  <si>
    <t>Machinery Showroom</t>
  </si>
  <si>
    <t>Meeting Rooms</t>
  </si>
  <si>
    <t>Offices</t>
  </si>
  <si>
    <t>Open Air Displays</t>
  </si>
  <si>
    <t>Outdoor Entertainment</t>
  </si>
  <si>
    <t>Parking Area</t>
  </si>
  <si>
    <t>Passenger Terminal</t>
  </si>
  <si>
    <t>bed</t>
  </si>
  <si>
    <t>Accomodation units</t>
  </si>
  <si>
    <t>100m² roofed floor area</t>
  </si>
  <si>
    <t>10 + 3/bed</t>
  </si>
  <si>
    <r>
      <t>Bulk Store &gt; 300m</t>
    </r>
    <r>
      <rPr>
        <sz val="10"/>
        <rFont val="Arial"/>
        <family val="2"/>
      </rPr>
      <t>²</t>
    </r>
    <r>
      <rPr>
        <sz val="10"/>
        <rFont val="Arial"/>
        <family val="2"/>
      </rPr>
      <t xml:space="preserve"> roofed floor area</t>
    </r>
  </si>
  <si>
    <r>
      <t>Bulk Store (150m</t>
    </r>
    <r>
      <rPr>
        <sz val="10"/>
        <rFont val="Arial"/>
        <family val="2"/>
      </rPr>
      <t>²</t>
    </r>
    <r>
      <rPr>
        <sz val="10"/>
        <rFont val="Arial"/>
        <family val="2"/>
      </rPr>
      <t xml:space="preserve"> - 300m² roofed floor area)</t>
    </r>
  </si>
  <si>
    <t>store</t>
  </si>
  <si>
    <r>
      <t>Bulk Store &lt; 150m</t>
    </r>
    <r>
      <rPr>
        <sz val="10"/>
        <rFont val="Arial"/>
        <family val="2"/>
      </rPr>
      <t>²</t>
    </r>
    <r>
      <rPr>
        <sz val="10"/>
        <rFont val="Arial"/>
        <family val="2"/>
      </rPr>
      <t xml:space="preserve"> roofed floor area</t>
    </r>
  </si>
  <si>
    <t>bay</t>
  </si>
  <si>
    <t>camp site</t>
  </si>
  <si>
    <t>residential unit</t>
  </si>
  <si>
    <t>home</t>
  </si>
  <si>
    <t>duplex dwelling</t>
  </si>
  <si>
    <t>dwelling</t>
  </si>
  <si>
    <t>motel unit</t>
  </si>
  <si>
    <t>Multiple Dwellings</t>
  </si>
  <si>
    <t>units</t>
  </si>
  <si>
    <t>2.5 + 7.5/unit</t>
  </si>
  <si>
    <r>
      <t>15 + 1.25/150m</t>
    </r>
    <r>
      <rPr>
        <sz val="10"/>
        <rFont val="Arial"/>
        <family val="2"/>
      </rPr>
      <t>²</t>
    </r>
  </si>
  <si>
    <t>pedestal</t>
  </si>
  <si>
    <t>1,200mm of urinal</t>
  </si>
  <si>
    <t>10 (MIN 20)</t>
  </si>
  <si>
    <t>Fixture Unit Ratings - OBSOLETE FOR COT</t>
  </si>
  <si>
    <t>SU's</t>
  </si>
  <si>
    <r>
      <t>roofed floor area (m</t>
    </r>
    <r>
      <rPr>
        <sz val="10"/>
        <rFont val="Arial"/>
        <family val="2"/>
      </rPr>
      <t>²)</t>
    </r>
    <r>
      <rPr>
        <sz val="10"/>
        <rFont val="Arial"/>
        <family val="2"/>
      </rPr>
      <t xml:space="preserve"> </t>
    </r>
  </si>
  <si>
    <t>Place of Public Worship (Pedestals)</t>
  </si>
  <si>
    <t>Place of Public Worship (Urinals)</t>
  </si>
  <si>
    <t>Rate</t>
  </si>
  <si>
    <t>Trunk sewers &amp; pump. systems (Rs)</t>
  </si>
  <si>
    <t>Treatment plants &amp; outfalls (Rt)</t>
  </si>
  <si>
    <t>$/SU</t>
  </si>
  <si>
    <t>City of Thuringowa</t>
  </si>
  <si>
    <t>Amount ($)</t>
  </si>
  <si>
    <t>Current Equivalent</t>
  </si>
  <si>
    <t>(No credit given for existing lawful use unless previous contributions paid)</t>
  </si>
  <si>
    <t>SUC's</t>
  </si>
  <si>
    <t>Recongfiguration of Lot (Subdivision)</t>
  </si>
  <si>
    <t>Material Change of Use (Consent)</t>
  </si>
  <si>
    <t>Development</t>
  </si>
  <si>
    <t>Trunk sewers &amp; pump. Systems</t>
  </si>
  <si>
    <t>WU/unit</t>
  </si>
  <si>
    <t>Village Residential</t>
  </si>
  <si>
    <t>Rural Residential 1</t>
  </si>
  <si>
    <t>Rural Residential 2</t>
  </si>
  <si>
    <t>Rural D</t>
  </si>
  <si>
    <t>8 + 4/bed</t>
  </si>
  <si>
    <t>WU's</t>
  </si>
  <si>
    <r>
      <t>18 + 1.5/150m</t>
    </r>
    <r>
      <rPr>
        <sz val="10"/>
        <rFont val="Arial"/>
        <family val="2"/>
      </rPr>
      <t>²</t>
    </r>
  </si>
  <si>
    <t>100+Q40 roofed floor area</t>
  </si>
  <si>
    <t>Place of Public Worship</t>
  </si>
  <si>
    <t>100m² landscaped area</t>
  </si>
  <si>
    <t>Poultry Farm</t>
  </si>
  <si>
    <t>3 + 9/unit</t>
  </si>
  <si>
    <t>Vehicle Showroom</t>
  </si>
  <si>
    <t>Veterinary Clinic</t>
  </si>
  <si>
    <t>Veterinary Hospital</t>
  </si>
  <si>
    <r>
      <t>Warehouse &lt; 150m</t>
    </r>
    <r>
      <rPr>
        <sz val="10"/>
        <rFont val="Arial"/>
        <family val="2"/>
      </rPr>
      <t>²</t>
    </r>
    <r>
      <rPr>
        <sz val="10"/>
        <rFont val="Arial"/>
        <family val="2"/>
      </rPr>
      <t xml:space="preserve"> roofed floor area</t>
    </r>
  </si>
  <si>
    <r>
      <t>Warehouse (150m</t>
    </r>
    <r>
      <rPr>
        <sz val="10"/>
        <rFont val="Arial"/>
        <family val="2"/>
      </rPr>
      <t>²</t>
    </r>
    <r>
      <rPr>
        <sz val="10"/>
        <rFont val="Arial"/>
        <family val="2"/>
      </rPr>
      <t xml:space="preserve"> - 300m² roofed floor area)</t>
    </r>
  </si>
  <si>
    <r>
      <t>Warehouse &gt; 300m</t>
    </r>
    <r>
      <rPr>
        <sz val="10"/>
        <rFont val="Arial"/>
        <family val="2"/>
      </rPr>
      <t>²</t>
    </r>
    <r>
      <rPr>
        <sz val="10"/>
        <rFont val="Arial"/>
        <family val="2"/>
      </rPr>
      <t xml:space="preserve"> roofed floor area</t>
    </r>
  </si>
  <si>
    <t>Water Supply Board headworks (Rb)</t>
  </si>
  <si>
    <t>Council reservoirs (Rr)</t>
  </si>
  <si>
    <t>Council mains &amp; other works (Rm)</t>
  </si>
  <si>
    <t>$/WU</t>
  </si>
  <si>
    <t>Developer contributions towards the cost of water supply headworks</t>
  </si>
  <si>
    <t>Developer contributions towards the cost of sewer headworks</t>
  </si>
  <si>
    <t>NPV of Annual Water Charges from 1/7/85</t>
  </si>
  <si>
    <t>Reference to calculation</t>
  </si>
  <si>
    <t>NPV  ($)</t>
  </si>
  <si>
    <t>$Cb (WU)</t>
  </si>
  <si>
    <t>WUCr (WU)</t>
  </si>
  <si>
    <t>Council Reservoirs</t>
  </si>
  <si>
    <t>Council mains &amp; other works</t>
  </si>
  <si>
    <t>Water Supply Board works</t>
  </si>
  <si>
    <r>
      <t xml:space="preserve">Developer Contribution Rate </t>
    </r>
    <r>
      <rPr>
        <sz val="10"/>
        <rFont val="Arial"/>
        <family val="2"/>
      </rPr>
      <t>(Policy attachment A6)</t>
    </r>
  </si>
  <si>
    <r>
      <t xml:space="preserve">WU = Demand </t>
    </r>
    <r>
      <rPr>
        <sz val="10"/>
        <rFont val="Arial"/>
        <family val="2"/>
      </rPr>
      <t>(Policy attachment A2)</t>
    </r>
  </si>
  <si>
    <r>
      <t xml:space="preserve">$Cb = Credit for Annual Water Charges Paid </t>
    </r>
    <r>
      <rPr>
        <sz val="10"/>
        <rFont val="Arial"/>
        <family val="2"/>
      </rPr>
      <t>(Policy s13)</t>
    </r>
  </si>
  <si>
    <r>
      <t xml:space="preserve">WUCr = Credit for Reservoirs </t>
    </r>
    <r>
      <rPr>
        <sz val="10"/>
        <rFont val="Arial"/>
        <family val="2"/>
      </rPr>
      <t>(Policy s12(2))</t>
    </r>
  </si>
  <si>
    <r>
      <t>WUCm = Credit forWater Mains</t>
    </r>
    <r>
      <rPr>
        <sz val="10"/>
        <rFont val="Arial"/>
        <family val="2"/>
      </rPr>
      <t xml:space="preserve"> (Policy s12(2))</t>
    </r>
  </si>
  <si>
    <r>
      <t>WUCc = Credit for Previous Contributions</t>
    </r>
    <r>
      <rPr>
        <sz val="10"/>
        <rFont val="Arial"/>
        <family val="2"/>
      </rPr>
      <t xml:space="preserve"> (Policy s12(3))</t>
    </r>
  </si>
  <si>
    <r>
      <t xml:space="preserve">SU = Demand </t>
    </r>
    <r>
      <rPr>
        <sz val="10"/>
        <rFont val="Arial"/>
        <family val="2"/>
      </rPr>
      <t>(Policy attachment B2)</t>
    </r>
  </si>
  <si>
    <r>
      <t>SUCs = Credit for sewer mains and pumping systems</t>
    </r>
    <r>
      <rPr>
        <sz val="10"/>
        <rFont val="Arial"/>
        <family val="2"/>
      </rPr>
      <t xml:space="preserve"> (Policy s11(2))</t>
    </r>
  </si>
  <si>
    <r>
      <t>SUCt = Credit for treatment plants &amp; outfalls</t>
    </r>
    <r>
      <rPr>
        <sz val="10"/>
        <rFont val="Arial"/>
        <family val="2"/>
      </rPr>
      <t xml:space="preserve"> (Policy s11(2))</t>
    </r>
  </si>
  <si>
    <r>
      <t xml:space="preserve">SUCc = Credit for Previous Contributions </t>
    </r>
    <r>
      <rPr>
        <sz val="10"/>
        <rFont val="Arial"/>
        <family val="2"/>
      </rPr>
      <t>(Policy s11(3))</t>
    </r>
  </si>
  <si>
    <t>Contributions towards the cost of the provision of off-street car parking spaces</t>
  </si>
  <si>
    <r>
      <t xml:space="preserve">Developer Contribution Rate </t>
    </r>
    <r>
      <rPr>
        <sz val="10"/>
        <rFont val="Arial"/>
        <family val="2"/>
      </rPr>
      <t>(Policy s2)</t>
    </r>
  </si>
  <si>
    <t>Sub-regional centre (Policy map 3.3A)</t>
  </si>
  <si>
    <t>Planning Scheme Policy for infrastructure contributions - stormwater and transport infrastructure (Roads)</t>
  </si>
  <si>
    <t>ED = Demand</t>
  </si>
  <si>
    <t>PC = Existing Lawful Use</t>
  </si>
  <si>
    <t>CR = Developer Contribution Rate</t>
  </si>
  <si>
    <t>Sector 7</t>
  </si>
  <si>
    <t>Sector 8</t>
  </si>
  <si>
    <t>Sector 10</t>
  </si>
  <si>
    <t>Regional ($/TDU)</t>
  </si>
  <si>
    <t>Regional</t>
  </si>
  <si>
    <t>Sectoral</t>
  </si>
  <si>
    <t>Mixed Use - Low Impact Residential, Tourist</t>
  </si>
  <si>
    <t>Natural Area Nil</t>
  </si>
  <si>
    <t>Mixed Use - Low Impact Residential,</t>
  </si>
  <si>
    <t>RESIDENTIAL PLANNING AREA</t>
  </si>
  <si>
    <t>CENTRES PLANNING AREA</t>
  </si>
  <si>
    <t>Sub-Regional Centre Commercial 1 to 5 Sub-area</t>
  </si>
  <si>
    <t>TDU/unit</t>
  </si>
  <si>
    <t>INDUSTRIAL PLANNING AREA</t>
  </si>
  <si>
    <t>RURAL PLANNING AREA</t>
  </si>
  <si>
    <t>Park Residential</t>
  </si>
  <si>
    <t>Convenience Centre</t>
  </si>
  <si>
    <t>Light &amp; Service Industry</t>
  </si>
  <si>
    <t>Hazardous or Noxious Industry</t>
  </si>
  <si>
    <t>Rural 10</t>
  </si>
  <si>
    <t>Rural 40</t>
  </si>
  <si>
    <t>Rural 400</t>
  </si>
  <si>
    <t>District Sub –Area, Regional and City Wide Sub area</t>
  </si>
  <si>
    <t>OPEN SPACE &amp; PARK RECREATIONAL PLANNING AREA</t>
  </si>
  <si>
    <t>BALGAL BEACH, MYSTIC SANDS &amp; ROLLINGSTONE</t>
  </si>
  <si>
    <t>Environmental Areas &amp; Corridors</t>
  </si>
  <si>
    <t>Residential</t>
  </si>
  <si>
    <t>Large Lot Residential</t>
  </si>
  <si>
    <t>Future Residential</t>
  </si>
  <si>
    <t>Tourism</t>
  </si>
  <si>
    <t>Commercial/Boat Ramp</t>
  </si>
  <si>
    <t>Community Facilities</t>
  </si>
  <si>
    <t>TOOMULLA</t>
  </si>
  <si>
    <t>TOOLAKEA</t>
  </si>
  <si>
    <t>Natural Environment Protection Corridors</t>
  </si>
  <si>
    <t>Rural /Agricultural Pursuit</t>
  </si>
  <si>
    <t>Natural Based/Eco Tourism</t>
  </si>
  <si>
    <t>SAUNDERS BEACH</t>
  </si>
  <si>
    <t>Boat ramp</t>
  </si>
  <si>
    <t>car Park</t>
  </si>
  <si>
    <t>Green Waste Dump</t>
  </si>
  <si>
    <t>Eco-tourism - camping</t>
  </si>
  <si>
    <t>PALUMA</t>
  </si>
  <si>
    <t>Rural Pursuits</t>
  </si>
  <si>
    <t>Natural Area - Conservation management,</t>
  </si>
  <si>
    <t>Sports Ground Nil</t>
  </si>
  <si>
    <t>RIVERWAY (PIONEER PARK)</t>
  </si>
  <si>
    <t>RIVERWAY (LOAM ISLAND)</t>
  </si>
  <si>
    <t>Low Impact Eco-tourism and Recreation</t>
  </si>
  <si>
    <t>Mixed Use - Low impact Tourism</t>
  </si>
  <si>
    <t>Constrained Land – Limited Low Impact Residential</t>
  </si>
  <si>
    <t>Mixed Use - Commercial</t>
  </si>
  <si>
    <t>Mixed Use - Reside Education, Conference</t>
  </si>
  <si>
    <t>Natural Area - Walking tracks</t>
  </si>
  <si>
    <t>Consrained Land - Tourist</t>
  </si>
  <si>
    <t>Constrained Land - Commercial</t>
  </si>
  <si>
    <t>Mixed Use - Tourism</t>
  </si>
  <si>
    <t>Eco-tourism - Caravanning,</t>
  </si>
  <si>
    <t>Eco-tourism - Recreation</t>
  </si>
  <si>
    <t>Eco-tourism - Community facilities</t>
  </si>
  <si>
    <t>Mixed Use - Tourst Accom (B/B)</t>
  </si>
  <si>
    <t>Mixed Use - Commercial Community Purposes</t>
  </si>
  <si>
    <t>Mixed Use - Sport &amp; Rec</t>
  </si>
  <si>
    <t>Future Neighbourhood Centre</t>
  </si>
  <si>
    <t>Open Space &amp; Park land</t>
  </si>
  <si>
    <t>Hobby Farm</t>
  </si>
  <si>
    <t>Cultural Centre and Lagoon</t>
  </si>
  <si>
    <t>Working Table 1</t>
  </si>
  <si>
    <t>TDU's</t>
  </si>
  <si>
    <t>Material Change of Use (building works)</t>
  </si>
  <si>
    <t>Material Change of Use (no building works)</t>
  </si>
  <si>
    <t>Village Sub-area (Commercial)</t>
  </si>
  <si>
    <t>Village Sub-area (Motel)</t>
  </si>
  <si>
    <t>Village Sub-area (Residential)</t>
  </si>
  <si>
    <t>Village Spine sub-area</t>
  </si>
  <si>
    <t>River Edge</t>
  </si>
  <si>
    <t>Open Space Frame</t>
  </si>
  <si>
    <t>Residential East sub-area</t>
  </si>
  <si>
    <t>Residential West sub-area</t>
  </si>
  <si>
    <t xml:space="preserve">Multi-use community Facility </t>
  </si>
  <si>
    <t>Savannah Recreation</t>
  </si>
  <si>
    <t>Wetland Education</t>
  </si>
  <si>
    <t>Equivalencies - MCU (No buildings)</t>
  </si>
  <si>
    <t>Natural Area</t>
  </si>
  <si>
    <t>Equivalencies - MCU (Buildings)</t>
  </si>
  <si>
    <t xml:space="preserve">Services Premises </t>
  </si>
  <si>
    <t>Function Room</t>
  </si>
  <si>
    <t>Home Based Business</t>
  </si>
  <si>
    <t>Host Farm</t>
  </si>
  <si>
    <t>Transit Centre</t>
  </si>
  <si>
    <t>Noxious or Hazardous Industry</t>
  </si>
  <si>
    <t>Warehouse</t>
  </si>
  <si>
    <t>Light and Service Industry</t>
  </si>
  <si>
    <t>Industrial Development</t>
  </si>
  <si>
    <t>Residential Development</t>
  </si>
  <si>
    <t>Accomodation Building</t>
  </si>
  <si>
    <t>Commercial Development</t>
  </si>
  <si>
    <t>Fast Food Store</t>
  </si>
  <si>
    <t>Shopping Centre</t>
  </si>
  <si>
    <t xml:space="preserve">Shop </t>
  </si>
  <si>
    <t>Rural Development</t>
  </si>
  <si>
    <t>Aquaculture</t>
  </si>
  <si>
    <t>Intensive animal husbandry</t>
  </si>
  <si>
    <t>100m² GFA</t>
  </si>
  <si>
    <t>pupil</t>
  </si>
  <si>
    <t>SUCs (SU)</t>
  </si>
  <si>
    <t>Public Garden and Recreation Space</t>
  </si>
  <si>
    <t>Thuringowa City (other than Rural zoning)</t>
  </si>
  <si>
    <t>Planning Scheme Policy for infrastructure contributions - stormwater and transport infrastructure (Stormwater)</t>
  </si>
  <si>
    <t>EDU/unit</t>
  </si>
  <si>
    <t>Sports Ground</t>
  </si>
  <si>
    <t>Site area (m²)</t>
  </si>
  <si>
    <t>Material Change of Use</t>
  </si>
  <si>
    <t>SW1 - Thuringowa</t>
  </si>
  <si>
    <r>
      <t xml:space="preserve">CR = Developer Contribution Rate </t>
    </r>
    <r>
      <rPr>
        <sz val="10"/>
        <rFont val="Arial"/>
        <family val="2"/>
      </rPr>
      <t>(Policy s10)</t>
    </r>
  </si>
  <si>
    <t>Developer Contributions</t>
  </si>
  <si>
    <t>Water Board Works (Hb)</t>
  </si>
  <si>
    <t>Council Reservoirs (Hr)</t>
  </si>
  <si>
    <t>Council Mains (Hm)</t>
  </si>
  <si>
    <t>= Rb x (WU - $Cb -WUCc)</t>
  </si>
  <si>
    <t>= Rr x (WU - WUCr -WUCc)</t>
  </si>
  <si>
    <t>= Rm x (WU - WUCm -WUCc)</t>
  </si>
  <si>
    <t>Component</t>
  </si>
  <si>
    <t>Planning Scheme Policy for infrastructure contributions - stormwater and transport infrastructure (Pedestrians and Bikeways)</t>
  </si>
  <si>
    <t>DU's</t>
  </si>
  <si>
    <t>DU/unit</t>
  </si>
  <si>
    <t>TBP1 - Thuringowa</t>
  </si>
  <si>
    <t>$/DU</t>
  </si>
  <si>
    <t>Charge</t>
  </si>
  <si>
    <t>Trunk sewers &amp; pump systems (Hs)</t>
  </si>
  <si>
    <t>= Rs x (SU - SUCs - SUCc)</t>
  </si>
  <si>
    <t>Treatment plants &amp; outfalls (Ht)</t>
  </si>
  <si>
    <t>= Rt x (SU - Sut - SUCc)</t>
  </si>
  <si>
    <t>Developer Contribution</t>
  </si>
  <si>
    <t>In-lieu of offstreet car park space(s)</t>
  </si>
  <si>
    <t>Developer Contribution (TBIC)</t>
  </si>
  <si>
    <t>Pedestrian &amp; Bikeways (TBIC)</t>
  </si>
  <si>
    <t>= (ED - PC) x CR</t>
  </si>
  <si>
    <t>Summary</t>
  </si>
  <si>
    <t>Details</t>
  </si>
  <si>
    <t>Address</t>
  </si>
  <si>
    <t>Description</t>
  </si>
  <si>
    <t>Development Application No.</t>
  </si>
  <si>
    <t>Name of Applicant</t>
  </si>
  <si>
    <t>Council Officer</t>
  </si>
  <si>
    <t>Calculation Date</t>
  </si>
  <si>
    <t>Outputs</t>
  </si>
  <si>
    <t>Regional road network</t>
  </si>
  <si>
    <t>Sectoral road network</t>
  </si>
  <si>
    <t>Stormwater (SIC)</t>
  </si>
  <si>
    <t>Indexation</t>
  </si>
  <si>
    <t>Developer Contribution Rates ($/TDU)</t>
  </si>
  <si>
    <t>RBCI</t>
  </si>
  <si>
    <t>1. Fill out the application details in the 'Summary' worksheet, then proceed through the other worksheets which represent the relevant policies.</t>
  </si>
  <si>
    <t>At time of deciding a development application</t>
  </si>
  <si>
    <t>At time of payment</t>
  </si>
  <si>
    <t>Notes</t>
  </si>
  <si>
    <t>Reciept Code</t>
  </si>
  <si>
    <t>Value</t>
  </si>
  <si>
    <t>Jun '08</t>
  </si>
  <si>
    <t>(Last amended Sept '08)</t>
  </si>
  <si>
    <t>(Last amended Sept 08)</t>
  </si>
  <si>
    <t>Note - Base Rate &amp; RBCI set per policy, updated RBCI as per 'Summary'</t>
  </si>
  <si>
    <t>Sept '08</t>
  </si>
  <si>
    <t>(Last amended Sept '08))</t>
  </si>
  <si>
    <t>$/TDU</t>
  </si>
  <si>
    <t>Total of Charge Payable</t>
  </si>
  <si>
    <r>
      <t>Approved Value of Work</t>
    </r>
    <r>
      <rPr>
        <b/>
        <sz val="10"/>
        <rFont val="Cambria"/>
        <family val="1"/>
      </rPr>
      <t>¹</t>
    </r>
  </si>
  <si>
    <t>¹ balance of unclaimed credit if a staged development</t>
  </si>
  <si>
    <r>
      <t>Approved Value of Work</t>
    </r>
    <r>
      <rPr>
        <b/>
        <sz val="10"/>
        <rFont val="Cambria"/>
        <family val="1"/>
      </rPr>
      <t>²</t>
    </r>
  </si>
  <si>
    <t>²balance of unclaimed credit if a staged development</t>
  </si>
  <si>
    <r>
      <t>No. of WU's Previously Paid</t>
    </r>
    <r>
      <rPr>
        <b/>
        <sz val="10"/>
        <rFont val="Cambria"/>
        <family val="1"/>
      </rPr>
      <t>³</t>
    </r>
  </si>
  <si>
    <t>³for the land subject of the development</t>
  </si>
  <si>
    <r>
      <t>No. of SU's Previously Paid</t>
    </r>
    <r>
      <rPr>
        <b/>
        <sz val="10"/>
        <rFont val="Cambria"/>
        <family val="1"/>
      </rPr>
      <t>³</t>
    </r>
  </si>
  <si>
    <t>Adjust. Factor</t>
  </si>
  <si>
    <t xml:space="preserve">Note   </t>
  </si>
  <si>
    <t>Negative charges are not redeemable against the charges payable but may be credited in further development</t>
  </si>
  <si>
    <t>or the subject of refund via infrastructure agreement</t>
  </si>
  <si>
    <t>Version</t>
  </si>
  <si>
    <t>Policies Effective from</t>
  </si>
  <si>
    <t>Changes made</t>
  </si>
  <si>
    <t>Date introduced</t>
  </si>
  <si>
    <t>P0100</t>
  </si>
  <si>
    <t>CON65</t>
  </si>
  <si>
    <t>CON70</t>
  </si>
  <si>
    <t>CON95</t>
  </si>
  <si>
    <t>CON100</t>
  </si>
  <si>
    <t>CON60</t>
  </si>
  <si>
    <t>CON25</t>
  </si>
  <si>
    <t>CON75</t>
  </si>
  <si>
    <t>CON45</t>
  </si>
  <si>
    <t>CON80</t>
  </si>
  <si>
    <t>CON85</t>
  </si>
  <si>
    <t>CON50</t>
  </si>
  <si>
    <t>CON55</t>
  </si>
  <si>
    <t>CON40</t>
  </si>
  <si>
    <t>Receipt Code</t>
  </si>
  <si>
    <t>Disclaimer</t>
  </si>
  <si>
    <t>CON90</t>
  </si>
  <si>
    <t>TBA</t>
  </si>
  <si>
    <t>Stormwater charge rate amended to reflect Regulated Infrastructure Charge of $2,000 per demand unit</t>
  </si>
  <si>
    <t>For development applications made from 9 March 2009 to next policy amendment</t>
  </si>
  <si>
    <t>(Last amended March '09)</t>
  </si>
  <si>
    <t>Inflationary adjustments  for June 2011</t>
  </si>
  <si>
    <t>4. Reference is required to the policies for details of application, maps, etc. - this calculator is to be used in conjunction with those policies.</t>
  </si>
  <si>
    <t>This calculator is based on, but does not supercede the planning scheme policies for infrastructure. The currency, accuracy and validity of the calculations, including the underlying assumptions and interpretations of the policies are not guaranteed. In this respect, the user is referred to the actual planning scheme policies and provisions of the Integrated Planning Act 1997.</t>
  </si>
  <si>
    <t>2. Each policy is represented by a spreadsheet, which contains all equivalency and charge rate data relevant to that infrastructure.</t>
  </si>
  <si>
    <t xml:space="preserve">2. Check the CPI and RBCI values are updated to the  2nd preceding financial quarter. - adjust if required   </t>
  </si>
  <si>
    <t>6. Please note the spreadsheet does not always progress to the stage of crediting for works-in-kind.</t>
  </si>
  <si>
    <t xml:space="preserve">to the 2nd preceding financial quarter.  </t>
  </si>
  <si>
    <t>5. The custodian will also update the workbook from time-to-time to accommodate policy amendments - be aware of the currency of the calculator.</t>
  </si>
  <si>
    <t>5a. Check the version is the most up-to-date (i.e., version 4.1 supersedes version 4.0) - use the new version if it applies, otherwise:</t>
  </si>
  <si>
    <t>6. Check the actual development corresponds with the calculations (including Waivers) - adjust if required</t>
  </si>
  <si>
    <t xml:space="preserve">7. Check that the CPI and RBCI values have been updated to those published by the Australian Bureau of Statistics, as applicable </t>
  </si>
  <si>
    <t>8. Print out the 'Summary' and present to the Developer/Customer Service Officer for payment and receipting.</t>
  </si>
  <si>
    <t>4. Attach a copy of the 'Summary' to the development permit</t>
  </si>
  <si>
    <t xml:space="preserve">5. Retrieve the file from the development application folder in Dataworks, </t>
  </si>
  <si>
    <t>3. Save the file  in the relevant development application folder in Dataworks for later reference.</t>
  </si>
  <si>
    <t>Amended instructions  and notes on welcome sheet, added commentary to summary sheet stating periodic updates of indexation and  updated ABS indices for Sept. '11</t>
  </si>
  <si>
    <t>Inflationary adjustments  for Dec 2011</t>
  </si>
  <si>
    <t>Inflationary adjustment for Mar '12 indices</t>
  </si>
  <si>
    <t>(i) Updated for inflationary adjustment for Jun 2012 indices (ii) corrected error in formula for sewer and water demand calculation
(iii) Provided option for Inflation for Open Space and Car Parking</t>
  </si>
  <si>
    <t>(Last amended  22/09/2008)</t>
  </si>
  <si>
    <t>(i) Updated for inflationary adjustment for Sep 2012 indices  (ii) Corrected date of policy amendment in parks</t>
  </si>
  <si>
    <t xml:space="preserve">Updated for inflationary adjustment for Dec 2012 indices </t>
  </si>
  <si>
    <t>Reconfiguration of Lot</t>
  </si>
  <si>
    <t>(i) Updated for inflationary adjustment for March 2013 indices  (ii) Applied formula to allow park contribution only for subdivision</t>
  </si>
  <si>
    <t>Waiver 6 - Council Resolution for Maximum Standard Infrastructure Contribution Waivers</t>
  </si>
  <si>
    <t>Updated for inflationary adjustment for Sep 2013 indices</t>
  </si>
  <si>
    <t>Updated for inflationary adjustment for June 2013 indices</t>
  </si>
  <si>
    <t>3.10</t>
  </si>
  <si>
    <t>Updated for inflationary adjustment for Dec 2013 indices</t>
  </si>
  <si>
    <t>Updated for inflationary adjustment for June 2014 indices</t>
  </si>
  <si>
    <t>(i) Updated for inflationary adjustment for March 2014 indices (ii) Applied adjustment in Summary for rounding error</t>
  </si>
  <si>
    <t>Updated for Sep '14 indices</t>
  </si>
  <si>
    <t>Updated for dec '14 indices</t>
  </si>
  <si>
    <t>Updated for Mar '15 indices</t>
  </si>
  <si>
    <t>Updated for Jun '15 indicies</t>
  </si>
  <si>
    <t>Updated for Sep '15 indices</t>
  </si>
  <si>
    <t>Updated for Dec '15 indices</t>
  </si>
  <si>
    <t>Updated for Mac '16 indices</t>
  </si>
  <si>
    <t>Updated for Jun '16 indices</t>
  </si>
  <si>
    <t>Updated for Sep '16 indices</t>
  </si>
  <si>
    <t>Updated for Dec '16 indices</t>
  </si>
  <si>
    <t>Updated for Mar '17 indicies</t>
  </si>
  <si>
    <t>Updated for JUN '17 indicies</t>
  </si>
  <si>
    <t>Updated for SEP 17 indicies</t>
  </si>
  <si>
    <t>Updated for DEC 17 indicies</t>
  </si>
  <si>
    <t>Updated for MAR 18 indicies</t>
  </si>
  <si>
    <t>Updated for Jun 18 indicies</t>
  </si>
  <si>
    <t>3.30</t>
  </si>
  <si>
    <t>updated indicies</t>
  </si>
  <si>
    <t>Payment quarter</t>
  </si>
  <si>
    <t>Index. Quarter</t>
  </si>
  <si>
    <t>TCC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</si>
</sst>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_-* #,##0.0_-;\-* #,##0.0_-;_-* &quot;-&quot;??_-;_-@_-"/>
    <numFmt numFmtId="165" formatCode="_-* #,##0_-;\-* #,##0_-;_-* &quot;-&quot;??_-;_-@_-"/>
    <numFmt numFmtId="166" formatCode="_-* #,##0.000_-;\-* #,##0.000_-;_-* &quot;-&quot;??_-;_-@_-"/>
    <numFmt numFmtId="167" formatCode="0.0"/>
    <numFmt numFmtId="168" formatCode="_-&quot;$&quot;* #,##0_-;\-&quot;$&quot;* #,##0_-;_-&quot;$&quot;* &quot;-&quot;??_-;_-@_-"/>
    <numFmt numFmtId="169" formatCode="[$-C09]d\ mmmm\ yyyy;@"/>
    <numFmt numFmtId="170" formatCode="d/mm/yyyy;@"/>
    <numFmt numFmtId="171" formatCode="mmm\'yy"/>
  </numFmts>
  <fonts count="47" x14ac:knownFonts="1">
    <font>
      <sz val="10"/>
      <name val="Arial"/>
    </font>
    <font>
      <sz val="11"/>
      <color theme="1"/>
      <name val="Calibri"/>
      <family val="2"/>
      <scheme val="minor"/>
    </font>
    <font>
      <sz val="10"/>
      <color indexed="8"/>
      <name val="Arial"/>
      <family val="2"/>
    </font>
    <font>
      <sz val="10"/>
      <name val="Arial"/>
      <family val="2"/>
    </font>
    <font>
      <sz val="8"/>
      <name val="Arial"/>
      <family val="2"/>
    </font>
    <font>
      <b/>
      <sz val="10"/>
      <name val="Arial"/>
      <family val="2"/>
    </font>
    <font>
      <b/>
      <u/>
      <sz val="10"/>
      <name val="Arial"/>
      <family val="2"/>
    </font>
    <font>
      <b/>
      <sz val="12"/>
      <name val="Arial"/>
      <family val="2"/>
    </font>
    <font>
      <sz val="10"/>
      <name val="Arial"/>
      <family val="2"/>
    </font>
    <font>
      <sz val="24"/>
      <name val="Arial"/>
      <family val="2"/>
    </font>
    <font>
      <sz val="18"/>
      <name val="Arial"/>
      <family val="2"/>
    </font>
    <font>
      <sz val="9"/>
      <name val="Arial"/>
      <family val="2"/>
    </font>
    <font>
      <u val="singleAccounting"/>
      <sz val="10"/>
      <name val="Arial"/>
      <family val="2"/>
    </font>
    <font>
      <sz val="11"/>
      <name val="Arial"/>
      <family val="2"/>
    </font>
    <font>
      <b/>
      <sz val="11"/>
      <name val="Arial"/>
      <family val="2"/>
    </font>
    <font>
      <b/>
      <sz val="11"/>
      <name val="Arial"/>
      <family val="2"/>
    </font>
    <font>
      <sz val="11"/>
      <name val="Arial"/>
      <family val="2"/>
    </font>
    <font>
      <sz val="9"/>
      <name val="Arial"/>
      <family val="2"/>
    </font>
    <font>
      <u/>
      <sz val="10"/>
      <name val="Arial"/>
      <family val="2"/>
    </font>
    <font>
      <b/>
      <sz val="10"/>
      <name val="Cambria"/>
      <family val="1"/>
    </font>
    <font>
      <sz val="10"/>
      <name val="Cambria"/>
      <family val="1"/>
    </font>
    <font>
      <u/>
      <sz val="9"/>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Arial"/>
      <family val="2"/>
    </font>
    <font>
      <sz val="10"/>
      <name val="Arial"/>
      <family val="2"/>
    </font>
    <font>
      <sz val="10"/>
      <name val="Arial"/>
      <family val="2"/>
    </font>
    <font>
      <sz val="11"/>
      <color theme="1"/>
      <name val="Calibri"/>
      <family val="2"/>
      <scheme val="minor"/>
    </font>
    <font>
      <sz val="10"/>
      <color theme="1"/>
      <name val="Arial"/>
      <family val="2"/>
    </font>
    <font>
      <sz val="10"/>
      <color rgb="FF000000"/>
      <name val="Arial"/>
      <family val="2"/>
    </font>
    <font>
      <sz val="8"/>
      <color rgb="FF000000"/>
      <name val="Tahom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5"/>
        <bgColor indexed="64"/>
      </patternFill>
    </fill>
    <fill>
      <patternFill patternType="solid">
        <fgColor indexed="57"/>
        <bgColor indexed="64"/>
      </patternFill>
    </fill>
    <fill>
      <patternFill patternType="solid">
        <fgColor indexed="9"/>
        <bgColor indexed="64"/>
      </patternFill>
    </fill>
    <fill>
      <patternFill patternType="solid">
        <fgColor theme="4"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131">
    <xf numFmtId="0" fontId="0" fillId="0" borderId="0"/>
    <xf numFmtId="0"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169"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169"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169"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169"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169"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169"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169"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169"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169"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169"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169"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169"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169"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169"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169"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169"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169"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169"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169"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169"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169"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169"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169"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169"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169" fontId="33" fillId="7" borderId="1" applyNumberFormat="0" applyAlignment="0" applyProtection="0"/>
    <xf numFmtId="0" fontId="33" fillId="7" borderId="1" applyNumberFormat="0" applyAlignment="0" applyProtection="0"/>
    <xf numFmtId="169" fontId="33" fillId="7" borderId="1" applyNumberFormat="0" applyAlignment="0" applyProtection="0"/>
    <xf numFmtId="0" fontId="33" fillId="7" borderId="1" applyNumberFormat="0" applyAlignment="0" applyProtection="0"/>
    <xf numFmtId="0" fontId="33" fillId="7" borderId="1" applyNumberFormat="0" applyAlignment="0" applyProtection="0"/>
    <xf numFmtId="169" fontId="33" fillId="7" borderId="1" applyNumberFormat="0" applyAlignment="0" applyProtection="0"/>
    <xf numFmtId="169"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169"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169" fontId="33" fillId="7" borderId="1" applyNumberFormat="0" applyAlignment="0" applyProtection="0"/>
    <xf numFmtId="0" fontId="33" fillId="7" borderId="1" applyNumberFormat="0" applyAlignment="0" applyProtection="0"/>
    <xf numFmtId="169" fontId="33" fillId="7" borderId="1" applyNumberFormat="0" applyAlignment="0" applyProtection="0"/>
    <xf numFmtId="0" fontId="33" fillId="7" borderId="1" applyNumberFormat="0" applyAlignment="0" applyProtection="0"/>
    <xf numFmtId="169" fontId="33" fillId="7" borderId="1" applyNumberFormat="0" applyAlignment="0" applyProtection="0"/>
    <xf numFmtId="169" fontId="33" fillId="7" borderId="1" applyNumberFormat="0" applyAlignment="0" applyProtection="0"/>
    <xf numFmtId="169" fontId="33" fillId="7" borderId="1" applyNumberFormat="0" applyAlignment="0" applyProtection="0"/>
    <xf numFmtId="0" fontId="33" fillId="7" borderId="1" applyNumberFormat="0" applyAlignment="0" applyProtection="0"/>
    <xf numFmtId="0" fontId="33" fillId="7" borderId="1" applyNumberFormat="0" applyAlignment="0" applyProtection="0"/>
    <xf numFmtId="169" fontId="33" fillId="7" borderId="1" applyNumberFormat="0" applyAlignment="0" applyProtection="0"/>
    <xf numFmtId="0" fontId="33" fillId="7" borderId="1" applyNumberFormat="0" applyAlignment="0" applyProtection="0"/>
    <xf numFmtId="169" fontId="33" fillId="7" borderId="1" applyNumberFormat="0" applyAlignment="0" applyProtection="0"/>
    <xf numFmtId="0" fontId="33" fillId="7" borderId="1" applyNumberFormat="0" applyAlignment="0" applyProtection="0"/>
    <xf numFmtId="0" fontId="33" fillId="7" borderId="1" applyNumberFormat="0" applyAlignment="0" applyProtection="0"/>
    <xf numFmtId="169" fontId="33" fillId="7" borderId="1" applyNumberFormat="0" applyAlignment="0" applyProtection="0"/>
    <xf numFmtId="0" fontId="33" fillId="7" borderId="1" applyNumberFormat="0" applyAlignment="0" applyProtection="0"/>
    <xf numFmtId="169" fontId="33" fillId="7" borderId="1" applyNumberFormat="0" applyAlignment="0" applyProtection="0"/>
    <xf numFmtId="169" fontId="33" fillId="7" borderId="1" applyNumberFormat="0" applyAlignment="0" applyProtection="0"/>
    <xf numFmtId="0" fontId="33" fillId="7" borderId="1" applyNumberFormat="0" applyAlignment="0" applyProtection="0"/>
    <xf numFmtId="0" fontId="33" fillId="7" borderId="1" applyNumberFormat="0" applyAlignment="0" applyProtection="0"/>
    <xf numFmtId="169" fontId="33" fillId="7" borderId="1" applyNumberFormat="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169"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169"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0" fontId="43" fillId="0" borderId="0"/>
    <xf numFmtId="0" fontId="3" fillId="0" borderId="0"/>
    <xf numFmtId="0" fontId="43" fillId="0" borderId="0"/>
    <xf numFmtId="169" fontId="3" fillId="0" borderId="0"/>
    <xf numFmtId="0" fontId="3" fillId="0" borderId="0"/>
    <xf numFmtId="0" fontId="3" fillId="0" borderId="0"/>
    <xf numFmtId="0" fontId="42" fillId="0" borderId="0"/>
    <xf numFmtId="0" fontId="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0" borderId="0"/>
    <xf numFmtId="0" fontId="3" fillId="0" borderId="0"/>
    <xf numFmtId="0" fontId="4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0" borderId="0"/>
    <xf numFmtId="0" fontId="3" fillId="0" borderId="0"/>
    <xf numFmtId="0" fontId="43" fillId="0" borderId="0"/>
    <xf numFmtId="0" fontId="3" fillId="0" borderId="0"/>
    <xf numFmtId="0" fontId="3" fillId="0" borderId="0"/>
    <xf numFmtId="169" fontId="3" fillId="0" borderId="0"/>
    <xf numFmtId="169" fontId="3" fillId="0" borderId="0"/>
    <xf numFmtId="0" fontId="3" fillId="0" borderId="0"/>
    <xf numFmtId="0" fontId="43" fillId="0" borderId="0"/>
    <xf numFmtId="0" fontId="43" fillId="0" borderId="0"/>
    <xf numFmtId="0" fontId="43" fillId="0" borderId="0"/>
    <xf numFmtId="0" fontId="43" fillId="0" borderId="0"/>
    <xf numFmtId="169" fontId="3" fillId="0" borderId="0"/>
    <xf numFmtId="169" fontId="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0" borderId="0"/>
    <xf numFmtId="0" fontId="43" fillId="0" borderId="0"/>
    <xf numFmtId="0" fontId="43" fillId="0" borderId="0"/>
    <xf numFmtId="0" fontId="43" fillId="0" borderId="0"/>
    <xf numFmtId="0" fontId="43" fillId="0" borderId="0"/>
    <xf numFmtId="0" fontId="3" fillId="0" borderId="0"/>
    <xf numFmtId="0" fontId="44" fillId="0" borderId="0"/>
    <xf numFmtId="0" fontId="3" fillId="0" borderId="0"/>
    <xf numFmtId="0" fontId="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0" borderId="0"/>
    <xf numFmtId="0" fontId="43" fillId="0" borderId="0"/>
    <xf numFmtId="0" fontId="43" fillId="0" borderId="0"/>
    <xf numFmtId="0" fontId="43" fillId="0" borderId="0"/>
    <xf numFmtId="0"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xf numFmtId="0" fontId="3" fillId="0" borderId="0"/>
    <xf numFmtId="0" fontId="3" fillId="0" borderId="0"/>
    <xf numFmtId="0" fontId="44" fillId="0" borderId="0"/>
    <xf numFmtId="0" fontId="44" fillId="0" borderId="0"/>
    <xf numFmtId="169" fontId="3" fillId="0" borderId="0"/>
    <xf numFmtId="0" fontId="44" fillId="0" borderId="0"/>
    <xf numFmtId="0" fontId="44" fillId="0" borderId="0"/>
    <xf numFmtId="0" fontId="3" fillId="0" borderId="0"/>
    <xf numFmtId="0" fontId="44" fillId="0" borderId="0"/>
    <xf numFmtId="0" fontId="3" fillId="0" borderId="0"/>
    <xf numFmtId="169" fontId="3" fillId="0" borderId="0"/>
    <xf numFmtId="0" fontId="44" fillId="0" borderId="0"/>
    <xf numFmtId="169" fontId="3" fillId="0" borderId="0"/>
    <xf numFmtId="0" fontId="3" fillId="0" borderId="0"/>
    <xf numFmtId="169" fontId="3" fillId="0" borderId="0"/>
    <xf numFmtId="0" fontId="3" fillId="0" borderId="0"/>
    <xf numFmtId="0" fontId="3" fillId="0" borderId="0"/>
    <xf numFmtId="0" fontId="44" fillId="0" borderId="0"/>
    <xf numFmtId="0" fontId="3" fillId="0" borderId="0"/>
    <xf numFmtId="0" fontId="3" fillId="0" borderId="0"/>
    <xf numFmtId="0" fontId="3" fillId="0" borderId="0"/>
    <xf numFmtId="0" fontId="44" fillId="0" borderId="0"/>
    <xf numFmtId="169" fontId="3" fillId="0" borderId="0"/>
    <xf numFmtId="0" fontId="3" fillId="0" borderId="0"/>
    <xf numFmtId="169" fontId="3" fillId="0" borderId="0"/>
    <xf numFmtId="169" fontId="3" fillId="0" borderId="0"/>
    <xf numFmtId="169" fontId="3" fillId="0" borderId="0"/>
    <xf numFmtId="0" fontId="3" fillId="0" borderId="0"/>
    <xf numFmtId="169" fontId="44" fillId="0" borderId="0"/>
    <xf numFmtId="0" fontId="44" fillId="0" borderId="0"/>
    <xf numFmtId="169" fontId="44" fillId="0" borderId="0"/>
    <xf numFmtId="0" fontId="44" fillId="0" borderId="0"/>
    <xf numFmtId="169" fontId="44" fillId="0" borderId="0"/>
    <xf numFmtId="169" fontId="44" fillId="0" borderId="0"/>
    <xf numFmtId="0" fontId="44" fillId="0" borderId="0"/>
    <xf numFmtId="0" fontId="44" fillId="0" borderId="0"/>
    <xf numFmtId="169" fontId="44" fillId="0" borderId="0"/>
    <xf numFmtId="0" fontId="44" fillId="0" borderId="0"/>
    <xf numFmtId="0" fontId="44" fillId="0" borderId="0"/>
    <xf numFmtId="0" fontId="3" fillId="0" borderId="0"/>
    <xf numFmtId="169" fontId="44" fillId="0" borderId="0"/>
    <xf numFmtId="0" fontId="44" fillId="0" borderId="0"/>
    <xf numFmtId="169" fontId="3" fillId="0" borderId="0"/>
    <xf numFmtId="0" fontId="3" fillId="0" borderId="0"/>
    <xf numFmtId="169" fontId="3" fillId="0" borderId="0"/>
    <xf numFmtId="0" fontId="3" fillId="0" borderId="0"/>
    <xf numFmtId="0" fontId="3" fillId="0" borderId="0"/>
    <xf numFmtId="0" fontId="43" fillId="0" borderId="0"/>
    <xf numFmtId="0" fontId="43" fillId="0" borderId="0"/>
    <xf numFmtId="0" fontId="43" fillId="0" borderId="0"/>
    <xf numFmtId="0" fontId="44" fillId="0" borderId="0"/>
    <xf numFmtId="0" fontId="43" fillId="0" borderId="0"/>
    <xf numFmtId="0" fontId="43" fillId="0" borderId="0"/>
    <xf numFmtId="0" fontId="44" fillId="0" borderId="0"/>
    <xf numFmtId="0" fontId="44" fillId="0" borderId="0"/>
    <xf numFmtId="0" fontId="3" fillId="0" borderId="0"/>
    <xf numFmtId="0" fontId="3" fillId="0" borderId="0"/>
    <xf numFmtId="0" fontId="43" fillId="0" borderId="0"/>
    <xf numFmtId="169" fontId="3" fillId="0" borderId="0"/>
    <xf numFmtId="0" fontId="43" fillId="0" borderId="0"/>
    <xf numFmtId="169" fontId="3" fillId="0" borderId="0"/>
    <xf numFmtId="0" fontId="43" fillId="0" borderId="0"/>
    <xf numFmtId="0" fontId="3" fillId="0" borderId="0"/>
    <xf numFmtId="0" fontId="3" fillId="0" borderId="0"/>
    <xf numFmtId="169" fontId="3" fillId="0" borderId="0"/>
    <xf numFmtId="0" fontId="3" fillId="0" borderId="0"/>
    <xf numFmtId="169" fontId="3" fillId="0" borderId="0"/>
    <xf numFmtId="0" fontId="43" fillId="0" borderId="0"/>
    <xf numFmtId="169" fontId="3" fillId="0" borderId="0"/>
    <xf numFmtId="169" fontId="3" fillId="0" borderId="0"/>
    <xf numFmtId="0" fontId="3" fillId="0" borderId="0"/>
    <xf numFmtId="169" fontId="3" fillId="0" borderId="0"/>
    <xf numFmtId="0" fontId="43" fillId="0" borderId="0"/>
    <xf numFmtId="0" fontId="43" fillId="0" borderId="0"/>
    <xf numFmtId="169" fontId="3" fillId="0" borderId="0"/>
    <xf numFmtId="0" fontId="44" fillId="0" borderId="0"/>
    <xf numFmtId="0" fontId="3" fillId="0" borderId="0"/>
    <xf numFmtId="0" fontId="44" fillId="0" borderId="0"/>
    <xf numFmtId="0" fontId="43" fillId="0" borderId="0"/>
    <xf numFmtId="169" fontId="3" fillId="0" borderId="0"/>
    <xf numFmtId="0" fontId="43" fillId="0" borderId="0"/>
    <xf numFmtId="169" fontId="3" fillId="0" borderId="0"/>
    <xf numFmtId="0" fontId="43" fillId="0" borderId="0"/>
    <xf numFmtId="169" fontId="3" fillId="0" borderId="0"/>
    <xf numFmtId="0" fontId="3" fillId="0" borderId="0"/>
    <xf numFmtId="0" fontId="3" fillId="0" borderId="0"/>
    <xf numFmtId="0" fontId="43" fillId="0" borderId="0"/>
    <xf numFmtId="0" fontId="43" fillId="0" borderId="0"/>
    <xf numFmtId="0" fontId="3" fillId="0" borderId="0"/>
    <xf numFmtId="0" fontId="3" fillId="0" borderId="0"/>
    <xf numFmtId="0" fontId="44" fillId="0" borderId="0"/>
    <xf numFmtId="0" fontId="3" fillId="0" borderId="0"/>
    <xf numFmtId="0" fontId="44" fillId="0" borderId="0"/>
    <xf numFmtId="0" fontId="43" fillId="0" borderId="0"/>
    <xf numFmtId="0" fontId="3" fillId="0" borderId="0"/>
    <xf numFmtId="169" fontId="3" fillId="0" borderId="0"/>
    <xf numFmtId="0" fontId="3" fillId="0" borderId="0"/>
    <xf numFmtId="0" fontId="44" fillId="0" borderId="0"/>
    <xf numFmtId="0" fontId="3" fillId="0" borderId="0"/>
    <xf numFmtId="0" fontId="44" fillId="0" borderId="0"/>
    <xf numFmtId="0" fontId="43" fillId="0" borderId="0"/>
    <xf numFmtId="169" fontId="3" fillId="0" borderId="0"/>
    <xf numFmtId="0" fontId="43" fillId="0" borderId="0"/>
    <xf numFmtId="169" fontId="3" fillId="0" borderId="0"/>
    <xf numFmtId="0" fontId="43" fillId="0" borderId="0"/>
    <xf numFmtId="169" fontId="3" fillId="0" borderId="0"/>
    <xf numFmtId="0" fontId="3" fillId="0" borderId="0"/>
    <xf numFmtId="169" fontId="3" fillId="0" borderId="0"/>
    <xf numFmtId="169" fontId="3" fillId="0" borderId="0"/>
    <xf numFmtId="169" fontId="41" fillId="0" borderId="0"/>
    <xf numFmtId="169" fontId="3" fillId="0" borderId="0"/>
    <xf numFmtId="169" fontId="3" fillId="0" borderId="0"/>
    <xf numFmtId="0" fontId="43" fillId="0" borderId="0"/>
    <xf numFmtId="0" fontId="43" fillId="0" borderId="0"/>
    <xf numFmtId="0" fontId="3" fillId="0" borderId="0"/>
    <xf numFmtId="0" fontId="3" fillId="0" borderId="0"/>
    <xf numFmtId="0" fontId="43" fillId="0" borderId="0"/>
    <xf numFmtId="0" fontId="44" fillId="0" borderId="0"/>
    <xf numFmtId="0" fontId="43" fillId="0" borderId="0"/>
    <xf numFmtId="0" fontId="44" fillId="0" borderId="0"/>
    <xf numFmtId="0" fontId="3" fillId="0" borderId="0"/>
    <xf numFmtId="0" fontId="44" fillId="0" borderId="0"/>
    <xf numFmtId="169" fontId="3" fillId="0" borderId="0"/>
    <xf numFmtId="0" fontId="3" fillId="0" borderId="0"/>
    <xf numFmtId="169" fontId="3" fillId="0" borderId="0"/>
    <xf numFmtId="0" fontId="44" fillId="0" borderId="0"/>
    <xf numFmtId="169" fontId="3" fillId="0" borderId="0"/>
    <xf numFmtId="0" fontId="3" fillId="0" borderId="0"/>
    <xf numFmtId="0" fontId="3" fillId="0" borderId="0"/>
    <xf numFmtId="169" fontId="3" fillId="0" borderId="0"/>
    <xf numFmtId="0" fontId="44" fillId="0" borderId="0"/>
    <xf numFmtId="0"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169"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169"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169"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412">
    <xf numFmtId="0" fontId="0" fillId="0" borderId="0" xfId="0"/>
    <xf numFmtId="0" fontId="0" fillId="24" borderId="10" xfId="0" applyFill="1" applyBorder="1"/>
    <xf numFmtId="164" fontId="0" fillId="24" borderId="11" xfId="1582" applyNumberFormat="1" applyFont="1" applyFill="1" applyBorder="1"/>
    <xf numFmtId="164" fontId="0" fillId="24" borderId="10" xfId="1582" applyNumberFormat="1" applyFont="1" applyFill="1" applyBorder="1"/>
    <xf numFmtId="0" fontId="5" fillId="25" borderId="12" xfId="0" applyFont="1" applyFill="1" applyBorder="1"/>
    <xf numFmtId="0" fontId="5" fillId="25" borderId="13" xfId="0" applyFont="1" applyFill="1" applyBorder="1"/>
    <xf numFmtId="0" fontId="5" fillId="25" borderId="14" xfId="0" applyFont="1" applyFill="1" applyBorder="1"/>
    <xf numFmtId="0" fontId="0" fillId="25" borderId="14" xfId="0" applyFill="1" applyBorder="1"/>
    <xf numFmtId="0" fontId="5" fillId="25" borderId="10" xfId="0" applyFont="1" applyFill="1" applyBorder="1" applyAlignment="1">
      <alignment horizontal="center"/>
    </xf>
    <xf numFmtId="0" fontId="5" fillId="25" borderId="12" xfId="0" applyFont="1" applyFill="1" applyBorder="1" applyAlignment="1">
      <alignment horizontal="center"/>
    </xf>
    <xf numFmtId="165" fontId="0" fillId="24" borderId="10" xfId="1582" applyNumberFormat="1" applyFont="1" applyFill="1" applyBorder="1"/>
    <xf numFmtId="17" fontId="0" fillId="24" borderId="10" xfId="0" applyNumberFormat="1" applyFill="1" applyBorder="1"/>
    <xf numFmtId="166" fontId="0" fillId="24" borderId="10" xfId="1582" applyNumberFormat="1" applyFont="1" applyFill="1" applyBorder="1"/>
    <xf numFmtId="0" fontId="0" fillId="24" borderId="12" xfId="0" applyFill="1" applyBorder="1"/>
    <xf numFmtId="0" fontId="0" fillId="24" borderId="13" xfId="0" applyFill="1" applyBorder="1"/>
    <xf numFmtId="0" fontId="0" fillId="24" borderId="14" xfId="0" applyFill="1" applyBorder="1"/>
    <xf numFmtId="0" fontId="0" fillId="24" borderId="10" xfId="0" applyFill="1" applyBorder="1" applyAlignment="1">
      <alignment horizontal="right"/>
    </xf>
    <xf numFmtId="165" fontId="0" fillId="24" borderId="10" xfId="1582" applyNumberFormat="1" applyFont="1" applyFill="1" applyBorder="1" applyAlignment="1"/>
    <xf numFmtId="2" fontId="0" fillId="24" borderId="10" xfId="0" applyNumberFormat="1" applyFill="1" applyBorder="1"/>
    <xf numFmtId="0" fontId="0" fillId="24" borderId="11" xfId="0" applyFill="1" applyBorder="1"/>
    <xf numFmtId="43" fontId="0" fillId="24" borderId="10" xfId="1582" applyFont="1" applyFill="1" applyBorder="1"/>
    <xf numFmtId="43" fontId="0" fillId="24" borderId="14" xfId="1582" applyFont="1" applyFill="1" applyBorder="1"/>
    <xf numFmtId="164" fontId="5" fillId="24" borderId="10" xfId="1582" applyNumberFormat="1" applyFont="1" applyFill="1" applyBorder="1"/>
    <xf numFmtId="0" fontId="0" fillId="24" borderId="15" xfId="0" applyFill="1" applyBorder="1"/>
    <xf numFmtId="0" fontId="0" fillId="24" borderId="16" xfId="0" applyFill="1" applyBorder="1"/>
    <xf numFmtId="0" fontId="0" fillId="24" borderId="17" xfId="0" applyFill="1" applyBorder="1"/>
    <xf numFmtId="0" fontId="0" fillId="26" borderId="0" xfId="0" applyFill="1"/>
    <xf numFmtId="0" fontId="0" fillId="26" borderId="0" xfId="0" applyFill="1" applyAlignment="1">
      <alignment horizontal="center"/>
    </xf>
    <xf numFmtId="0" fontId="0" fillId="26" borderId="0" xfId="0" quotePrefix="1" applyFill="1" applyAlignment="1">
      <alignment horizontal="right"/>
    </xf>
    <xf numFmtId="0" fontId="5" fillId="26" borderId="0" xfId="0" applyFont="1" applyFill="1"/>
    <xf numFmtId="0" fontId="0" fillId="26" borderId="0" xfId="0" applyFill="1" applyProtection="1">
      <protection locked="0"/>
    </xf>
    <xf numFmtId="0" fontId="5" fillId="26" borderId="15" xfId="0" applyFont="1" applyFill="1" applyBorder="1" applyAlignment="1">
      <alignment horizontal="center" vertical="center"/>
    </xf>
    <xf numFmtId="0" fontId="5" fillId="26" borderId="17" xfId="0" applyFont="1" applyFill="1" applyBorder="1" applyAlignment="1">
      <alignment horizontal="center" vertical="center"/>
    </xf>
    <xf numFmtId="0" fontId="0" fillId="26" borderId="11" xfId="0" applyFill="1" applyBorder="1"/>
    <xf numFmtId="0" fontId="0" fillId="26" borderId="16" xfId="0" applyFill="1" applyBorder="1"/>
    <xf numFmtId="0" fontId="0" fillId="26" borderId="17" xfId="0" applyFill="1" applyBorder="1"/>
    <xf numFmtId="0" fontId="4" fillId="26" borderId="0" xfId="0" applyFont="1" applyFill="1"/>
    <xf numFmtId="0" fontId="4" fillId="26" borderId="0" xfId="0" applyFont="1" applyFill="1" applyAlignment="1">
      <alignment horizontal="left"/>
    </xf>
    <xf numFmtId="0" fontId="4" fillId="26" borderId="0" xfId="0" applyFont="1" applyFill="1" applyAlignment="1">
      <alignment horizontal="right"/>
    </xf>
    <xf numFmtId="0" fontId="5" fillId="26" borderId="0" xfId="0" applyFont="1" applyFill="1" applyAlignment="1">
      <alignment horizontal="right"/>
    </xf>
    <xf numFmtId="43" fontId="0" fillId="26" borderId="0" xfId="0" applyNumberFormat="1" applyFill="1"/>
    <xf numFmtId="0" fontId="8" fillId="26" borderId="0" xfId="0" quotePrefix="1" applyFont="1" applyFill="1"/>
    <xf numFmtId="164" fontId="5" fillId="26" borderId="0" xfId="1582" applyNumberFormat="1" applyFont="1" applyFill="1"/>
    <xf numFmtId="0" fontId="5" fillId="26" borderId="16" xfId="0" applyFont="1" applyFill="1" applyBorder="1" applyAlignment="1">
      <alignment horizontal="center" vertical="center"/>
    </xf>
    <xf numFmtId="164" fontId="3" fillId="26" borderId="0" xfId="1582" applyNumberFormat="1" applyFont="1" applyFill="1"/>
    <xf numFmtId="0" fontId="11" fillId="26" borderId="0" xfId="0" applyFont="1" applyFill="1" applyAlignment="1">
      <alignment horizontal="right"/>
    </xf>
    <xf numFmtId="168" fontId="8" fillId="26" borderId="0" xfId="1700" applyNumberFormat="1" applyFont="1" applyFill="1"/>
    <xf numFmtId="17" fontId="0" fillId="26" borderId="0" xfId="0" quotePrefix="1" applyNumberFormat="1" applyFill="1"/>
    <xf numFmtId="168" fontId="12" fillId="26" borderId="0" xfId="1700" applyNumberFormat="1" applyFont="1" applyFill="1"/>
    <xf numFmtId="0" fontId="0" fillId="26" borderId="0" xfId="0" quotePrefix="1" applyFill="1"/>
    <xf numFmtId="168" fontId="0" fillId="26" borderId="0" xfId="0" applyNumberFormat="1" applyFill="1"/>
    <xf numFmtId="17" fontId="0" fillId="26" borderId="0" xfId="0" applyNumberFormat="1" applyFill="1"/>
    <xf numFmtId="164" fontId="0" fillId="26" borderId="0" xfId="1582" applyNumberFormat="1" applyFont="1" applyFill="1"/>
    <xf numFmtId="166" fontId="3" fillId="26" borderId="0" xfId="1582" applyNumberFormat="1" applyFont="1" applyFill="1"/>
    <xf numFmtId="0" fontId="0" fillId="26" borderId="0" xfId="0" applyFill="1" applyAlignment="1">
      <alignment horizontal="right"/>
    </xf>
    <xf numFmtId="0" fontId="6" fillId="26" borderId="0" xfId="0" applyFont="1" applyFill="1"/>
    <xf numFmtId="0" fontId="0" fillId="26" borderId="15" xfId="0" applyFill="1" applyBorder="1"/>
    <xf numFmtId="0" fontId="0" fillId="26" borderId="18" xfId="0" applyFill="1" applyBorder="1"/>
    <xf numFmtId="0" fontId="0" fillId="26" borderId="19" xfId="0" applyFill="1" applyBorder="1"/>
    <xf numFmtId="0" fontId="0" fillId="26" borderId="20" xfId="0" applyFill="1" applyBorder="1"/>
    <xf numFmtId="0" fontId="0" fillId="26" borderId="21" xfId="0" applyFill="1" applyBorder="1"/>
    <xf numFmtId="0" fontId="0" fillId="26" borderId="22" xfId="0" applyFill="1" applyBorder="1"/>
    <xf numFmtId="0" fontId="0" fillId="26" borderId="0" xfId="0" applyFill="1" applyAlignment="1">
      <alignment vertical="center" wrapText="1"/>
    </xf>
    <xf numFmtId="0" fontId="0" fillId="26" borderId="16" xfId="0" applyFill="1" applyBorder="1" applyAlignment="1">
      <alignment horizontal="center"/>
    </xf>
    <xf numFmtId="0" fontId="0" fillId="26" borderId="17" xfId="0" applyFill="1" applyBorder="1" applyAlignment="1">
      <alignment horizontal="center"/>
    </xf>
    <xf numFmtId="0" fontId="5" fillId="26" borderId="11" xfId="0" applyFont="1" applyFill="1" applyBorder="1" applyAlignment="1">
      <alignment horizontal="center" vertical="center"/>
    </xf>
    <xf numFmtId="0" fontId="5" fillId="26" borderId="10" xfId="0" applyFont="1" applyFill="1" applyBorder="1" applyAlignment="1">
      <alignment horizontal="center" vertical="center"/>
    </xf>
    <xf numFmtId="0" fontId="5" fillId="26" borderId="18" xfId="0" applyFont="1" applyFill="1" applyBorder="1" applyAlignment="1">
      <alignment horizontal="center"/>
    </xf>
    <xf numFmtId="0" fontId="5" fillId="26" borderId="23" xfId="0" applyFont="1" applyFill="1" applyBorder="1" applyAlignment="1">
      <alignment horizontal="center"/>
    </xf>
    <xf numFmtId="0" fontId="0" fillId="26" borderId="11" xfId="0" applyFill="1" applyBorder="1" applyAlignment="1">
      <alignment horizontal="center"/>
    </xf>
    <xf numFmtId="0" fontId="8" fillId="26" borderId="15" xfId="0" applyFont="1" applyFill="1" applyBorder="1" applyAlignment="1">
      <alignment horizontal="left"/>
    </xf>
    <xf numFmtId="0" fontId="8" fillId="26" borderId="16" xfId="0" applyFont="1" applyFill="1" applyBorder="1" applyAlignment="1">
      <alignment horizontal="left"/>
    </xf>
    <xf numFmtId="0" fontId="8" fillId="26" borderId="15" xfId="0" applyFont="1" applyFill="1" applyBorder="1" applyAlignment="1">
      <alignment horizontal="center"/>
    </xf>
    <xf numFmtId="0" fontId="8" fillId="26" borderId="11" xfId="0" applyFont="1" applyFill="1" applyBorder="1" applyAlignment="1">
      <alignment horizontal="center"/>
    </xf>
    <xf numFmtId="0" fontId="0" fillId="26" borderId="23" xfId="0" applyFill="1" applyBorder="1" applyAlignment="1">
      <alignment horizontal="center"/>
    </xf>
    <xf numFmtId="0" fontId="0" fillId="26" borderId="19" xfId="0" applyFill="1" applyBorder="1" applyAlignment="1">
      <alignment horizontal="center"/>
    </xf>
    <xf numFmtId="0" fontId="8" fillId="26" borderId="18" xfId="0" applyFont="1" applyFill="1" applyBorder="1" applyAlignment="1">
      <alignment horizontal="left"/>
    </xf>
    <xf numFmtId="0" fontId="8" fillId="26" borderId="0" xfId="0" applyFont="1" applyFill="1" applyAlignment="1">
      <alignment horizontal="left"/>
    </xf>
    <xf numFmtId="0" fontId="8" fillId="26" borderId="18" xfId="0" applyFont="1" applyFill="1" applyBorder="1" applyAlignment="1">
      <alignment horizontal="center"/>
    </xf>
    <xf numFmtId="0" fontId="8" fillId="26" borderId="23" xfId="0" applyFont="1" applyFill="1" applyBorder="1" applyAlignment="1">
      <alignment horizontal="center"/>
    </xf>
    <xf numFmtId="0" fontId="0" fillId="26" borderId="24" xfId="0" applyFill="1" applyBorder="1" applyAlignment="1">
      <alignment horizontal="center"/>
    </xf>
    <xf numFmtId="0" fontId="0" fillId="26" borderId="22" xfId="0" applyFill="1" applyBorder="1" applyAlignment="1">
      <alignment horizontal="center"/>
    </xf>
    <xf numFmtId="0" fontId="8" fillId="26" borderId="20" xfId="0" applyFont="1" applyFill="1" applyBorder="1" applyAlignment="1">
      <alignment horizontal="left"/>
    </xf>
    <xf numFmtId="0" fontId="8" fillId="26" borderId="21" xfId="0" applyFont="1" applyFill="1" applyBorder="1" applyAlignment="1">
      <alignment horizontal="left"/>
    </xf>
    <xf numFmtId="0" fontId="0" fillId="27" borderId="10" xfId="0" applyFill="1" applyBorder="1" applyProtection="1">
      <protection locked="0"/>
    </xf>
    <xf numFmtId="0" fontId="5" fillId="26" borderId="12" xfId="0" applyFont="1" applyFill="1" applyBorder="1" applyAlignment="1">
      <alignment horizontal="center" vertical="center"/>
    </xf>
    <xf numFmtId="0" fontId="8" fillId="26" borderId="17" xfId="0" applyFont="1" applyFill="1" applyBorder="1" applyAlignment="1">
      <alignment horizontal="left"/>
    </xf>
    <xf numFmtId="0" fontId="0" fillId="26" borderId="23" xfId="0" applyFill="1" applyBorder="1"/>
    <xf numFmtId="0" fontId="8" fillId="26" borderId="19" xfId="0" applyFont="1" applyFill="1" applyBorder="1" applyAlignment="1">
      <alignment horizontal="left"/>
    </xf>
    <xf numFmtId="0" fontId="0" fillId="26" borderId="18" xfId="0" applyFill="1" applyBorder="1" applyAlignment="1">
      <alignment horizontal="center"/>
    </xf>
    <xf numFmtId="0" fontId="0" fillId="26" borderId="24" xfId="0" applyFill="1" applyBorder="1"/>
    <xf numFmtId="0" fontId="0" fillId="26" borderId="21" xfId="0" applyFill="1" applyBorder="1" applyAlignment="1">
      <alignment horizontal="center"/>
    </xf>
    <xf numFmtId="0" fontId="8" fillId="26" borderId="22" xfId="0" applyFont="1" applyFill="1" applyBorder="1" applyAlignment="1">
      <alignment horizontal="left"/>
    </xf>
    <xf numFmtId="0" fontId="7" fillId="26" borderId="0" xfId="0" applyFont="1" applyFill="1" applyAlignment="1">
      <alignment horizontal="left"/>
    </xf>
    <xf numFmtId="0" fontId="7" fillId="26" borderId="0" xfId="0" applyFont="1" applyFill="1"/>
    <xf numFmtId="0" fontId="4" fillId="26" borderId="0" xfId="0" quotePrefix="1" applyFont="1" applyFill="1"/>
    <xf numFmtId="168" fontId="0" fillId="26" borderId="0" xfId="1700" applyNumberFormat="1" applyFont="1" applyFill="1" applyBorder="1"/>
    <xf numFmtId="164" fontId="3" fillId="26" borderId="0" xfId="1582" applyNumberFormat="1" applyFont="1" applyFill="1" applyBorder="1"/>
    <xf numFmtId="0" fontId="5" fillId="26" borderId="15" xfId="0" applyFont="1" applyFill="1" applyBorder="1" applyAlignment="1">
      <alignment horizontal="center"/>
    </xf>
    <xf numFmtId="165" fontId="0" fillId="27" borderId="10" xfId="1582" applyNumberFormat="1" applyFont="1" applyFill="1" applyBorder="1" applyProtection="1">
      <protection locked="0"/>
    </xf>
    <xf numFmtId="168" fontId="0" fillId="26" borderId="0" xfId="1700" applyNumberFormat="1" applyFont="1" applyFill="1"/>
    <xf numFmtId="0" fontId="4" fillId="26" borderId="0" xfId="0" quotePrefix="1" applyFont="1" applyFill="1" applyAlignment="1">
      <alignment horizontal="right"/>
    </xf>
    <xf numFmtId="0" fontId="7" fillId="26" borderId="0" xfId="0" applyFont="1" applyFill="1" applyAlignment="1">
      <alignment horizontal="left" vertical="center" wrapText="1"/>
    </xf>
    <xf numFmtId="17" fontId="4" fillId="26" borderId="0" xfId="0" quotePrefix="1" applyNumberFormat="1" applyFont="1" applyFill="1"/>
    <xf numFmtId="17" fontId="0" fillId="26" borderId="0" xfId="0" applyNumberFormat="1" applyFill="1" applyAlignment="1">
      <alignment horizontal="left"/>
    </xf>
    <xf numFmtId="17" fontId="5" fillId="26" borderId="20" xfId="0" applyNumberFormat="1" applyFont="1" applyFill="1" applyBorder="1" applyAlignment="1">
      <alignment horizontal="center" vertical="center"/>
    </xf>
    <xf numFmtId="165" fontId="0" fillId="26" borderId="11" xfId="1582" applyNumberFormat="1" applyFont="1" applyFill="1" applyBorder="1" applyAlignment="1">
      <alignment horizontal="center"/>
    </xf>
    <xf numFmtId="0" fontId="0" fillId="26" borderId="18" xfId="0" applyFill="1" applyBorder="1" applyAlignment="1">
      <alignment horizontal="left"/>
    </xf>
    <xf numFmtId="0" fontId="0" fillId="26" borderId="0" xfId="0" applyFill="1" applyAlignment="1">
      <alignment horizontal="left"/>
    </xf>
    <xf numFmtId="165" fontId="0" fillId="26" borderId="23" xfId="1582" applyNumberFormat="1" applyFont="1" applyFill="1" applyBorder="1" applyAlignment="1">
      <alignment horizontal="center"/>
    </xf>
    <xf numFmtId="165" fontId="0" fillId="26" borderId="24" xfId="1582" applyNumberFormat="1" applyFont="1" applyFill="1" applyBorder="1" applyAlignment="1">
      <alignment horizontal="center"/>
    </xf>
    <xf numFmtId="0" fontId="5" fillId="26" borderId="18" xfId="0" applyFont="1" applyFill="1" applyBorder="1" applyAlignment="1">
      <alignment horizontal="center" vertical="center"/>
    </xf>
    <xf numFmtId="0" fontId="0" fillId="26" borderId="20" xfId="0" applyFill="1" applyBorder="1" applyAlignment="1">
      <alignment horizontal="center"/>
    </xf>
    <xf numFmtId="0" fontId="5" fillId="26" borderId="23" xfId="0" applyFont="1" applyFill="1" applyBorder="1" applyAlignment="1">
      <alignment horizontal="center" vertical="center"/>
    </xf>
    <xf numFmtId="0" fontId="5" fillId="25" borderId="11" xfId="0" quotePrefix="1" applyFont="1" applyFill="1" applyBorder="1" applyAlignment="1">
      <alignment horizontal="center"/>
    </xf>
    <xf numFmtId="17" fontId="5" fillId="25" borderId="24" xfId="0" quotePrefix="1" applyNumberFormat="1" applyFont="1" applyFill="1" applyBorder="1" applyAlignment="1">
      <alignment horizontal="center"/>
    </xf>
    <xf numFmtId="0" fontId="8" fillId="26" borderId="16" xfId="0" applyFont="1" applyFill="1" applyBorder="1" applyAlignment="1">
      <alignment horizontal="center"/>
    </xf>
    <xf numFmtId="0" fontId="8" fillId="26" borderId="0" xfId="0" applyFont="1" applyFill="1" applyAlignment="1">
      <alignment horizontal="center"/>
    </xf>
    <xf numFmtId="164" fontId="0" fillId="27" borderId="10" xfId="1582" applyNumberFormat="1" applyFont="1" applyFill="1" applyBorder="1" applyProtection="1">
      <protection locked="0"/>
    </xf>
    <xf numFmtId="0" fontId="5" fillId="25" borderId="11" xfId="0" applyFont="1" applyFill="1" applyBorder="1" applyAlignment="1">
      <alignment horizontal="center"/>
    </xf>
    <xf numFmtId="17" fontId="5" fillId="25" borderId="24" xfId="0" applyNumberFormat="1" applyFont="1" applyFill="1" applyBorder="1" applyAlignment="1">
      <alignment horizontal="center"/>
    </xf>
    <xf numFmtId="168" fontId="0" fillId="24" borderId="10" xfId="1700" applyNumberFormat="1" applyFont="1" applyFill="1" applyBorder="1"/>
    <xf numFmtId="0" fontId="0" fillId="24" borderId="13" xfId="0" quotePrefix="1" applyFill="1" applyBorder="1"/>
    <xf numFmtId="0" fontId="9" fillId="26" borderId="0" xfId="0" applyFont="1" applyFill="1"/>
    <xf numFmtId="0" fontId="13" fillId="26" borderId="0" xfId="0" applyFont="1" applyFill="1"/>
    <xf numFmtId="17" fontId="13" fillId="26" borderId="0" xfId="0" applyNumberFormat="1" applyFont="1" applyFill="1" applyAlignment="1">
      <alignment vertical="center"/>
    </xf>
    <xf numFmtId="0" fontId="13" fillId="26" borderId="0" xfId="0" applyFont="1" applyFill="1" applyAlignment="1">
      <alignment horizontal="center" vertical="center" wrapText="1"/>
    </xf>
    <xf numFmtId="0" fontId="13" fillId="26" borderId="0" xfId="0" quotePrefix="1" applyFont="1" applyFill="1" applyAlignment="1">
      <alignment horizontal="center" vertical="center" wrapText="1"/>
    </xf>
    <xf numFmtId="0" fontId="13" fillId="26" borderId="0" xfId="0" applyFont="1" applyFill="1" applyAlignment="1">
      <alignment vertical="center" wrapText="1"/>
    </xf>
    <xf numFmtId="0" fontId="13" fillId="26" borderId="0" xfId="0" applyFont="1" applyFill="1" applyAlignment="1">
      <alignment horizontal="center"/>
    </xf>
    <xf numFmtId="0" fontId="13" fillId="26" borderId="0" xfId="0" applyFont="1" applyFill="1" applyAlignment="1">
      <alignment horizontal="right" vertical="center" wrapText="1"/>
    </xf>
    <xf numFmtId="0" fontId="13" fillId="26" borderId="0" xfId="0" applyFont="1" applyFill="1" applyAlignment="1">
      <alignment horizontal="right"/>
    </xf>
    <xf numFmtId="0" fontId="13" fillId="26" borderId="0" xfId="0" quotePrefix="1" applyFont="1" applyFill="1"/>
    <xf numFmtId="166" fontId="13" fillId="26" borderId="0" xfId="1582" applyNumberFormat="1" applyFont="1" applyFill="1" applyAlignment="1">
      <alignment horizontal="right"/>
    </xf>
    <xf numFmtId="165" fontId="14" fillId="26" borderId="0" xfId="1582" applyNumberFormat="1" applyFont="1" applyFill="1" applyBorder="1" applyAlignment="1">
      <alignment horizontal="center"/>
    </xf>
    <xf numFmtId="17" fontId="14" fillId="26" borderId="0" xfId="0" applyNumberFormat="1" applyFont="1" applyFill="1" applyAlignment="1">
      <alignment horizontal="center"/>
    </xf>
    <xf numFmtId="165" fontId="13" fillId="26" borderId="0" xfId="1582" applyNumberFormat="1" applyFont="1" applyFill="1" applyAlignment="1">
      <alignment horizontal="right"/>
    </xf>
    <xf numFmtId="0" fontId="13" fillId="24" borderId="15" xfId="0" applyFont="1" applyFill="1" applyBorder="1" applyAlignment="1">
      <alignment vertical="center"/>
    </xf>
    <xf numFmtId="0" fontId="13" fillId="24" borderId="17" xfId="0" applyFont="1" applyFill="1" applyBorder="1" applyAlignment="1">
      <alignment vertical="center"/>
    </xf>
    <xf numFmtId="0" fontId="13" fillId="24" borderId="12" xfId="0" applyFont="1" applyFill="1" applyBorder="1" applyAlignment="1">
      <alignment vertical="center"/>
    </xf>
    <xf numFmtId="0" fontId="13" fillId="24" borderId="14" xfId="0" applyFont="1" applyFill="1" applyBorder="1" applyAlignment="1">
      <alignment vertical="center"/>
    </xf>
    <xf numFmtId="0" fontId="13" fillId="24" borderId="20" xfId="0" applyFont="1" applyFill="1" applyBorder="1" applyAlignment="1">
      <alignment vertical="center"/>
    </xf>
    <xf numFmtId="0" fontId="13" fillId="24" borderId="22" xfId="0" applyFont="1" applyFill="1" applyBorder="1" applyAlignment="1">
      <alignment vertical="center"/>
    </xf>
    <xf numFmtId="0" fontId="15" fillId="26" borderId="0" xfId="0" applyFont="1" applyFill="1"/>
    <xf numFmtId="0" fontId="17" fillId="24" borderId="16" xfId="0" applyFont="1" applyFill="1" applyBorder="1" applyAlignment="1">
      <alignment vertical="center"/>
    </xf>
    <xf numFmtId="0" fontId="13" fillId="24" borderId="17" xfId="0" applyFont="1" applyFill="1" applyBorder="1" applyAlignment="1">
      <alignment horizontal="center" vertical="center" wrapText="1"/>
    </xf>
    <xf numFmtId="17" fontId="13" fillId="24" borderId="19" xfId="0" quotePrefix="1" applyNumberFormat="1" applyFont="1" applyFill="1" applyBorder="1" applyAlignment="1">
      <alignment horizontal="center" vertical="center" wrapText="1"/>
    </xf>
    <xf numFmtId="17" fontId="13" fillId="24" borderId="22" xfId="0" quotePrefix="1" applyNumberFormat="1" applyFont="1" applyFill="1" applyBorder="1" applyAlignment="1">
      <alignment horizontal="center" vertical="center" wrapText="1"/>
    </xf>
    <xf numFmtId="17" fontId="13" fillId="24" borderId="19" xfId="0" applyNumberFormat="1" applyFont="1" applyFill="1" applyBorder="1" applyAlignment="1">
      <alignment horizontal="center"/>
    </xf>
    <xf numFmtId="17" fontId="13" fillId="24" borderId="22" xfId="0" applyNumberFormat="1" applyFont="1" applyFill="1" applyBorder="1" applyAlignment="1">
      <alignment horizontal="center"/>
    </xf>
    <xf numFmtId="0" fontId="13" fillId="24" borderId="18" xfId="0" applyFont="1" applyFill="1" applyBorder="1" applyAlignment="1">
      <alignment vertical="center"/>
    </xf>
    <xf numFmtId="0" fontId="13" fillId="24" borderId="0" xfId="0" applyFont="1" applyFill="1" applyAlignment="1">
      <alignment vertical="center"/>
    </xf>
    <xf numFmtId="0" fontId="13" fillId="24" borderId="21" xfId="0" applyFont="1" applyFill="1" applyBorder="1" applyAlignment="1">
      <alignment vertical="center"/>
    </xf>
    <xf numFmtId="0" fontId="13" fillId="24" borderId="18" xfId="0" applyFont="1" applyFill="1" applyBorder="1"/>
    <xf numFmtId="0" fontId="13" fillId="24" borderId="0" xfId="0" applyFont="1" applyFill="1"/>
    <xf numFmtId="0" fontId="13" fillId="24" borderId="20" xfId="0" applyFont="1" applyFill="1" applyBorder="1"/>
    <xf numFmtId="0" fontId="13" fillId="24" borderId="21" xfId="0" applyFont="1" applyFill="1" applyBorder="1"/>
    <xf numFmtId="0" fontId="13" fillId="24" borderId="19" xfId="0" applyFont="1" applyFill="1" applyBorder="1" applyAlignment="1">
      <alignment vertical="center"/>
    </xf>
    <xf numFmtId="0" fontId="13" fillId="24" borderId="19" xfId="0" applyFont="1" applyFill="1" applyBorder="1"/>
    <xf numFmtId="0" fontId="13" fillId="24" borderId="22" xfId="0" applyFont="1" applyFill="1" applyBorder="1"/>
    <xf numFmtId="17" fontId="13" fillId="24" borderId="14" xfId="0" applyNumberFormat="1" applyFont="1" applyFill="1" applyBorder="1" applyAlignment="1">
      <alignment horizontal="center"/>
    </xf>
    <xf numFmtId="17" fontId="13" fillId="24" borderId="17" xfId="0" applyNumberFormat="1" applyFont="1" applyFill="1" applyBorder="1" applyAlignment="1">
      <alignment horizontal="center"/>
    </xf>
    <xf numFmtId="0" fontId="13" fillId="24" borderId="17" xfId="0" applyFont="1" applyFill="1" applyBorder="1" applyAlignment="1">
      <alignment horizontal="center"/>
    </xf>
    <xf numFmtId="0" fontId="14" fillId="26" borderId="0" xfId="0" applyFont="1" applyFill="1" applyAlignment="1">
      <alignment vertical="center" wrapText="1"/>
    </xf>
    <xf numFmtId="0" fontId="0" fillId="26" borderId="0" xfId="0" quotePrefix="1" applyFill="1" applyAlignment="1">
      <alignment horizontal="left"/>
    </xf>
    <xf numFmtId="0" fontId="5" fillId="26" borderId="12" xfId="0" quotePrefix="1" applyFont="1" applyFill="1" applyBorder="1"/>
    <xf numFmtId="0" fontId="0" fillId="27" borderId="10" xfId="0" applyFill="1" applyBorder="1" applyAlignment="1" applyProtection="1">
      <alignment horizontal="center"/>
      <protection locked="0"/>
    </xf>
    <xf numFmtId="0" fontId="18" fillId="26" borderId="0" xfId="0" applyFont="1" applyFill="1" applyAlignment="1">
      <alignment horizontal="left"/>
    </xf>
    <xf numFmtId="0" fontId="13" fillId="24" borderId="0" xfId="0" applyFont="1" applyFill="1" applyAlignment="1">
      <alignment vertical="center" wrapText="1"/>
    </xf>
    <xf numFmtId="0" fontId="13" fillId="24" borderId="11" xfId="0" quotePrefix="1" applyFont="1" applyFill="1" applyBorder="1" applyAlignment="1">
      <alignment horizontal="center" vertical="center" wrapText="1"/>
    </xf>
    <xf numFmtId="0" fontId="13" fillId="24" borderId="23" xfId="0" applyFont="1" applyFill="1" applyBorder="1" applyAlignment="1">
      <alignment horizontal="center"/>
    </xf>
    <xf numFmtId="167" fontId="0" fillId="24" borderId="10" xfId="0" applyNumberFormat="1" applyFill="1" applyBorder="1"/>
    <xf numFmtId="0" fontId="13" fillId="24" borderId="16" xfId="0" applyFont="1" applyFill="1" applyBorder="1" applyAlignment="1">
      <alignment vertical="center"/>
    </xf>
    <xf numFmtId="0" fontId="13" fillId="24" borderId="13" xfId="0" applyFont="1" applyFill="1" applyBorder="1" applyAlignment="1">
      <alignment vertical="center"/>
    </xf>
    <xf numFmtId="0" fontId="15" fillId="25" borderId="10" xfId="0" applyFont="1" applyFill="1" applyBorder="1" applyAlignment="1">
      <alignment horizontal="center" vertical="center"/>
    </xf>
    <xf numFmtId="17" fontId="0" fillId="24" borderId="10" xfId="0" applyNumberFormat="1" applyFill="1" applyBorder="1" applyAlignment="1">
      <alignment horizontal="right"/>
    </xf>
    <xf numFmtId="2" fontId="0" fillId="24" borderId="10" xfId="1582" applyNumberFormat="1" applyFont="1" applyFill="1" applyBorder="1"/>
    <xf numFmtId="17" fontId="0" fillId="24" borderId="10" xfId="0" applyNumberFormat="1" applyFill="1" applyBorder="1" applyAlignment="1">
      <alignment horizontal="center"/>
    </xf>
    <xf numFmtId="17" fontId="0" fillId="24" borderId="10" xfId="0" quotePrefix="1" applyNumberFormat="1" applyFill="1" applyBorder="1" applyAlignment="1">
      <alignment horizontal="right"/>
    </xf>
    <xf numFmtId="0" fontId="5" fillId="25" borderId="24" xfId="0" applyFont="1" applyFill="1" applyBorder="1" applyAlignment="1">
      <alignment horizontal="center"/>
    </xf>
    <xf numFmtId="0" fontId="4" fillId="26" borderId="0" xfId="0" quotePrefix="1" applyFont="1" applyFill="1" applyAlignment="1">
      <alignment horizontal="left"/>
    </xf>
    <xf numFmtId="17" fontId="5" fillId="26" borderId="20" xfId="0" quotePrefix="1" applyNumberFormat="1" applyFont="1" applyFill="1" applyBorder="1" applyAlignment="1">
      <alignment horizontal="center" vertical="center"/>
    </xf>
    <xf numFmtId="0" fontId="5" fillId="25" borderId="10" xfId="0" quotePrefix="1" applyFont="1" applyFill="1" applyBorder="1" applyAlignment="1">
      <alignment horizontal="center"/>
    </xf>
    <xf numFmtId="0" fontId="8" fillId="24" borderId="10" xfId="0" applyFont="1" applyFill="1" applyBorder="1" applyAlignment="1">
      <alignment horizontal="center"/>
    </xf>
    <xf numFmtId="0" fontId="0" fillId="27" borderId="10" xfId="0" applyFill="1" applyBorder="1" applyAlignment="1" applyProtection="1">
      <alignment horizontal="right"/>
      <protection locked="0"/>
    </xf>
    <xf numFmtId="168" fontId="13" fillId="26" borderId="0" xfId="0" applyNumberFormat="1" applyFont="1" applyFill="1" applyAlignment="1">
      <alignment vertical="center" wrapText="1"/>
    </xf>
    <xf numFmtId="0" fontId="15" fillId="25" borderId="10" xfId="0" applyFont="1" applyFill="1" applyBorder="1" applyAlignment="1">
      <alignment horizontal="center" vertical="center" wrapText="1"/>
    </xf>
    <xf numFmtId="0" fontId="20" fillId="26" borderId="0" xfId="0" quotePrefix="1" applyFont="1" applyFill="1" applyAlignment="1">
      <alignment horizontal="left"/>
    </xf>
    <xf numFmtId="0" fontId="17" fillId="26" borderId="0" xfId="0" applyFont="1" applyFill="1"/>
    <xf numFmtId="0" fontId="15" fillId="24" borderId="12" xfId="0" quotePrefix="1" applyFont="1" applyFill="1" applyBorder="1" applyAlignment="1">
      <alignment horizontal="left" vertical="center"/>
    </xf>
    <xf numFmtId="0" fontId="21" fillId="26" borderId="0" xfId="0" applyFont="1" applyFill="1"/>
    <xf numFmtId="0" fontId="17" fillId="26" borderId="0" xfId="0" quotePrefix="1" applyFont="1" applyFill="1" applyAlignment="1">
      <alignment horizontal="left"/>
    </xf>
    <xf numFmtId="0" fontId="10" fillId="26" borderId="0" xfId="0" quotePrefix="1" applyFont="1" applyFill="1" applyAlignment="1">
      <alignment horizontal="left"/>
    </xf>
    <xf numFmtId="0" fontId="22" fillId="26" borderId="0" xfId="0" quotePrefix="1" applyFont="1" applyFill="1" applyAlignment="1">
      <alignment horizontal="left"/>
    </xf>
    <xf numFmtId="0" fontId="5" fillId="24" borderId="10" xfId="0" applyFont="1" applyFill="1" applyBorder="1" applyAlignment="1">
      <alignment horizontal="center" vertical="center" wrapText="1"/>
    </xf>
    <xf numFmtId="0" fontId="5" fillId="24" borderId="10" xfId="0" quotePrefix="1" applyFont="1" applyFill="1" applyBorder="1" applyAlignment="1">
      <alignment horizontal="center" vertical="center" wrapText="1"/>
    </xf>
    <xf numFmtId="0" fontId="13" fillId="24" borderId="24" xfId="0" applyFont="1" applyFill="1" applyBorder="1" applyAlignment="1">
      <alignment horizontal="center" vertical="center" wrapText="1"/>
    </xf>
    <xf numFmtId="0" fontId="13" fillId="24" borderId="11" xfId="0" applyFont="1" applyFill="1" applyBorder="1" applyAlignment="1">
      <alignment horizontal="center" vertical="center" wrapText="1"/>
    </xf>
    <xf numFmtId="0" fontId="13" fillId="24" borderId="24" xfId="0" applyFont="1" applyFill="1" applyBorder="1" applyAlignment="1">
      <alignment horizontal="center"/>
    </xf>
    <xf numFmtId="0" fontId="13" fillId="24" borderId="10" xfId="0" applyFont="1" applyFill="1" applyBorder="1" applyAlignment="1">
      <alignment horizontal="center"/>
    </xf>
    <xf numFmtId="0" fontId="13" fillId="24" borderId="11" xfId="0" applyFont="1" applyFill="1" applyBorder="1" applyAlignment="1">
      <alignment horizontal="center"/>
    </xf>
    <xf numFmtId="0" fontId="5" fillId="26" borderId="13" xfId="0" applyFont="1" applyFill="1" applyBorder="1"/>
    <xf numFmtId="0" fontId="5" fillId="26" borderId="12" xfId="0" applyFont="1" applyFill="1" applyBorder="1" applyAlignment="1">
      <alignment horizontal="left"/>
    </xf>
    <xf numFmtId="0" fontId="5" fillId="26" borderId="14" xfId="0" applyFont="1" applyFill="1" applyBorder="1" applyAlignment="1">
      <alignment horizontal="left"/>
    </xf>
    <xf numFmtId="0" fontId="5" fillId="26" borderId="11" xfId="0" quotePrefix="1" applyFont="1" applyFill="1" applyBorder="1" applyAlignment="1">
      <alignment horizontal="center"/>
    </xf>
    <xf numFmtId="43" fontId="13" fillId="24" borderId="23" xfId="1582" applyFont="1" applyFill="1" applyBorder="1" applyAlignment="1">
      <alignment horizontal="center"/>
    </xf>
    <xf numFmtId="43" fontId="13" fillId="24" borderId="24" xfId="1582" applyFont="1" applyFill="1" applyBorder="1" applyAlignment="1">
      <alignment horizontal="center"/>
    </xf>
    <xf numFmtId="0" fontId="17" fillId="26" borderId="0" xfId="0" applyFont="1" applyFill="1" applyAlignment="1">
      <alignment horizontal="left"/>
    </xf>
    <xf numFmtId="0" fontId="0" fillId="26" borderId="0" xfId="0" quotePrefix="1" applyFill="1" applyAlignment="1">
      <alignment horizontal="left" indent="1"/>
    </xf>
    <xf numFmtId="164" fontId="0" fillId="24" borderId="10" xfId="1582" applyNumberFormat="1" applyFont="1" applyFill="1" applyBorder="1" applyProtection="1"/>
    <xf numFmtId="14" fontId="0" fillId="0" borderId="10" xfId="0" applyNumberFormat="1" applyBorder="1" applyAlignment="1">
      <alignment vertical="top"/>
    </xf>
    <xf numFmtId="0" fontId="0" fillId="0" borderId="10" xfId="0" applyBorder="1" applyAlignment="1">
      <alignment vertical="top"/>
    </xf>
    <xf numFmtId="0" fontId="7" fillId="26" borderId="0" xfId="0" applyFont="1" applyFill="1" applyAlignment="1">
      <alignment vertical="center"/>
    </xf>
    <xf numFmtId="0" fontId="0" fillId="26" borderId="0" xfId="0" applyFill="1" applyAlignment="1">
      <alignment vertical="top"/>
    </xf>
    <xf numFmtId="14" fontId="0" fillId="27" borderId="10" xfId="0" applyNumberFormat="1" applyFill="1" applyBorder="1" applyAlignment="1">
      <alignment vertical="top"/>
    </xf>
    <xf numFmtId="0" fontId="3" fillId="26" borderId="0" xfId="0" quotePrefix="1" applyFont="1" applyFill="1" applyAlignment="1">
      <alignment horizontal="right"/>
    </xf>
    <xf numFmtId="0" fontId="3" fillId="24" borderId="16" xfId="2777" applyFill="1" applyBorder="1"/>
    <xf numFmtId="0" fontId="3" fillId="24" borderId="17" xfId="2777" applyFill="1" applyBorder="1"/>
    <xf numFmtId="0" fontId="3" fillId="24" borderId="15" xfId="2777" applyFill="1" applyBorder="1"/>
    <xf numFmtId="0" fontId="3" fillId="24" borderId="20" xfId="2777" applyFill="1" applyBorder="1"/>
    <xf numFmtId="0" fontId="3" fillId="24" borderId="18" xfId="2777" applyFill="1" applyBorder="1"/>
    <xf numFmtId="0" fontId="3" fillId="24" borderId="0" xfId="2777" applyFill="1"/>
    <xf numFmtId="0" fontId="3" fillId="24" borderId="19" xfId="2777" applyFill="1" applyBorder="1"/>
    <xf numFmtId="0" fontId="3" fillId="24" borderId="21" xfId="2777" applyFill="1" applyBorder="1"/>
    <xf numFmtId="0" fontId="3" fillId="24" borderId="22" xfId="2777" applyFill="1" applyBorder="1"/>
    <xf numFmtId="14" fontId="3" fillId="0" borderId="10" xfId="2691" applyNumberFormat="1" applyBorder="1" applyAlignment="1">
      <alignment vertical="top"/>
    </xf>
    <xf numFmtId="0" fontId="3" fillId="0" borderId="10" xfId="2691" applyBorder="1" applyAlignment="1">
      <alignment vertical="top"/>
    </xf>
    <xf numFmtId="0" fontId="0" fillId="0" borderId="10" xfId="0" quotePrefix="1" applyBorder="1" applyAlignment="1">
      <alignment horizontal="right" vertical="top"/>
    </xf>
    <xf numFmtId="14" fontId="3" fillId="0" borderId="10" xfId="2692" applyNumberFormat="1" applyBorder="1" applyAlignment="1">
      <alignment vertical="top"/>
    </xf>
    <xf numFmtId="0" fontId="3" fillId="0" borderId="10" xfId="2692" applyBorder="1" applyAlignment="1">
      <alignment vertical="top"/>
    </xf>
    <xf numFmtId="14" fontId="3" fillId="0" borderId="10" xfId="2696" applyNumberFormat="1" applyBorder="1" applyAlignment="1">
      <alignment vertical="top"/>
    </xf>
    <xf numFmtId="169" fontId="3" fillId="0" borderId="10" xfId="2696" applyBorder="1" applyAlignment="1">
      <alignment vertical="top"/>
    </xf>
    <xf numFmtId="0" fontId="11" fillId="26" borderId="0" xfId="0" applyFont="1" applyFill="1" applyAlignment="1">
      <alignment vertical="top"/>
    </xf>
    <xf numFmtId="14" fontId="42" fillId="0" borderId="10" xfId="2183" applyNumberFormat="1" applyBorder="1" applyAlignment="1">
      <alignment vertical="top"/>
    </xf>
    <xf numFmtId="0" fontId="42" fillId="0" borderId="10" xfId="2183" applyBorder="1" applyAlignment="1">
      <alignment vertical="top"/>
    </xf>
    <xf numFmtId="44" fontId="13" fillId="24" borderId="0" xfId="1700" applyFont="1" applyFill="1" applyBorder="1" applyAlignment="1">
      <alignment horizontal="right"/>
    </xf>
    <xf numFmtId="44" fontId="13" fillId="24" borderId="21" xfId="1700" applyFont="1" applyFill="1" applyBorder="1" applyAlignment="1">
      <alignment horizontal="right" vertical="center"/>
    </xf>
    <xf numFmtId="44" fontId="13" fillId="24" borderId="16" xfId="1700" applyFont="1" applyFill="1" applyBorder="1" applyAlignment="1">
      <alignment horizontal="right" vertical="center" wrapText="1"/>
    </xf>
    <xf numFmtId="44" fontId="13" fillId="24" borderId="21" xfId="1700" applyFont="1" applyFill="1" applyBorder="1" applyAlignment="1">
      <alignment horizontal="right"/>
    </xf>
    <xf numFmtId="44" fontId="13" fillId="24" borderId="13" xfId="1700" applyFont="1" applyFill="1" applyBorder="1" applyAlignment="1">
      <alignment horizontal="right"/>
    </xf>
    <xf numFmtId="44" fontId="13" fillId="24" borderId="16" xfId="1700" applyFont="1" applyFill="1" applyBorder="1" applyAlignment="1">
      <alignment horizontal="right"/>
    </xf>
    <xf numFmtId="44" fontId="13" fillId="24" borderId="15" xfId="1700" applyFont="1" applyFill="1" applyBorder="1" applyAlignment="1">
      <alignment horizontal="right"/>
    </xf>
    <xf numFmtId="44" fontId="13" fillId="24" borderId="18" xfId="1700" applyFont="1" applyFill="1" applyBorder="1"/>
    <xf numFmtId="44" fontId="13" fillId="24" borderId="20" xfId="1700" applyFont="1" applyFill="1" applyBorder="1"/>
    <xf numFmtId="44" fontId="13" fillId="24" borderId="15" xfId="0" applyNumberFormat="1" applyFont="1" applyFill="1" applyBorder="1"/>
    <xf numFmtId="44" fontId="15" fillId="24" borderId="20" xfId="1700" applyFont="1" applyFill="1" applyBorder="1" applyAlignment="1">
      <alignment vertical="center"/>
    </xf>
    <xf numFmtId="14" fontId="3" fillId="0" borderId="10" xfId="2694" applyNumberFormat="1" applyBorder="1" applyAlignment="1">
      <alignment vertical="top"/>
    </xf>
    <xf numFmtId="169" fontId="3" fillId="0" borderId="10" xfId="2694" applyBorder="1" applyAlignment="1">
      <alignment vertical="top"/>
    </xf>
    <xf numFmtId="2" fontId="3" fillId="0" borderId="10" xfId="0" applyNumberFormat="1" applyFont="1" applyBorder="1" applyAlignment="1">
      <alignment horizontal="right" vertical="top"/>
    </xf>
    <xf numFmtId="0" fontId="3" fillId="26" borderId="0" xfId="0" applyFont="1" applyFill="1"/>
    <xf numFmtId="14" fontId="3" fillId="0" borderId="10" xfId="2180" applyNumberFormat="1" applyBorder="1" applyAlignment="1">
      <alignment vertical="top"/>
    </xf>
    <xf numFmtId="169" fontId="3" fillId="0" borderId="10" xfId="2180" applyBorder="1" applyAlignment="1">
      <alignment vertical="top"/>
    </xf>
    <xf numFmtId="49" fontId="3" fillId="0" borderId="10" xfId="0" applyNumberFormat="1" applyFont="1" applyBorder="1" applyAlignment="1">
      <alignment vertical="top"/>
    </xf>
    <xf numFmtId="171" fontId="13" fillId="28" borderId="10" xfId="2763" applyNumberFormat="1" applyFont="1" applyFill="1" applyBorder="1" applyAlignment="1" applyProtection="1">
      <alignment horizontal="center" vertical="top" wrapText="1"/>
      <protection locked="0"/>
    </xf>
    <xf numFmtId="167" fontId="13" fillId="28" borderId="11" xfId="2763" quotePrefix="1" applyNumberFormat="1" applyFont="1" applyFill="1" applyBorder="1" applyAlignment="1" applyProtection="1">
      <alignment horizontal="center" vertical="center"/>
      <protection locked="0"/>
    </xf>
    <xf numFmtId="167" fontId="13" fillId="28" borderId="24" xfId="2763" applyNumberFormat="1" applyFont="1" applyFill="1" applyBorder="1" applyAlignment="1" applyProtection="1">
      <alignment horizontal="center" vertical="center"/>
      <protection locked="0"/>
    </xf>
    <xf numFmtId="0" fontId="0" fillId="26" borderId="0" xfId="0" applyFill="1" applyAlignment="1">
      <alignment horizontal="left" vertical="top" wrapText="1"/>
    </xf>
    <xf numFmtId="0" fontId="0" fillId="26" borderId="0" xfId="0" quotePrefix="1" applyFill="1" applyAlignment="1">
      <alignment horizontal="left" vertical="top" wrapText="1"/>
    </xf>
    <xf numFmtId="0" fontId="15" fillId="25" borderId="12" xfId="0" applyFont="1" applyFill="1" applyBorder="1" applyAlignment="1">
      <alignment horizontal="center" vertical="center" wrapText="1"/>
    </xf>
    <xf numFmtId="0" fontId="15" fillId="25" borderId="14" xfId="0" applyFont="1" applyFill="1" applyBorder="1" applyAlignment="1">
      <alignment horizontal="center" vertical="center" wrapText="1"/>
    </xf>
    <xf numFmtId="0" fontId="15" fillId="25" borderId="15" xfId="0" applyFont="1" applyFill="1" applyBorder="1" applyAlignment="1">
      <alignment horizontal="center" vertical="center"/>
    </xf>
    <xf numFmtId="0" fontId="15" fillId="25" borderId="17" xfId="0" applyFont="1" applyFill="1" applyBorder="1" applyAlignment="1">
      <alignment horizontal="center" vertical="center"/>
    </xf>
    <xf numFmtId="0" fontId="13" fillId="24" borderId="12" xfId="0" applyFont="1" applyFill="1" applyBorder="1" applyAlignment="1">
      <alignment horizontal="center"/>
    </xf>
    <xf numFmtId="0" fontId="13" fillId="24" borderId="14" xfId="0" applyFont="1" applyFill="1" applyBorder="1" applyAlignment="1">
      <alignment horizontal="center"/>
    </xf>
    <xf numFmtId="0" fontId="13" fillId="24" borderId="20" xfId="0" applyFont="1" applyFill="1" applyBorder="1" applyAlignment="1">
      <alignment horizontal="center"/>
    </xf>
    <xf numFmtId="0" fontId="13" fillId="24" borderId="22" xfId="0" applyFont="1" applyFill="1" applyBorder="1" applyAlignment="1">
      <alignment horizontal="center"/>
    </xf>
    <xf numFmtId="0" fontId="15" fillId="25" borderId="13" xfId="0" applyFont="1" applyFill="1" applyBorder="1" applyAlignment="1">
      <alignment horizontal="center" vertical="center" wrapText="1"/>
    </xf>
    <xf numFmtId="0" fontId="13" fillId="24" borderId="18" xfId="0" applyFont="1" applyFill="1" applyBorder="1" applyAlignment="1">
      <alignment horizontal="center"/>
    </xf>
    <xf numFmtId="0" fontId="13" fillId="24" borderId="19" xfId="0" applyFont="1" applyFill="1" applyBorder="1" applyAlignment="1">
      <alignment horizontal="center"/>
    </xf>
    <xf numFmtId="0" fontId="13" fillId="24" borderId="15" xfId="0" applyFont="1" applyFill="1" applyBorder="1" applyAlignment="1">
      <alignment horizontal="left" vertical="center" wrapText="1"/>
    </xf>
    <xf numFmtId="0" fontId="13" fillId="24" borderId="16" xfId="0" applyFont="1" applyFill="1" applyBorder="1" applyAlignment="1">
      <alignment horizontal="left" vertical="center" wrapText="1"/>
    </xf>
    <xf numFmtId="0" fontId="13" fillId="24" borderId="17" xfId="0" applyFont="1" applyFill="1" applyBorder="1" applyAlignment="1">
      <alignment horizontal="left" vertical="center" wrapText="1"/>
    </xf>
    <xf numFmtId="0" fontId="13" fillId="24" borderId="12" xfId="0" applyFont="1" applyFill="1" applyBorder="1" applyAlignment="1">
      <alignment horizontal="left" vertical="center" wrapText="1"/>
    </xf>
    <xf numFmtId="0" fontId="13" fillId="24" borderId="13" xfId="0" applyFont="1" applyFill="1" applyBorder="1" applyAlignment="1">
      <alignment horizontal="left" vertical="center" wrapText="1"/>
    </xf>
    <xf numFmtId="0" fontId="13" fillId="24" borderId="14" xfId="0" applyFont="1" applyFill="1" applyBorder="1" applyAlignment="1">
      <alignment horizontal="left" vertical="center" wrapText="1"/>
    </xf>
    <xf numFmtId="0" fontId="14" fillId="25" borderId="12" xfId="0" applyFont="1" applyFill="1" applyBorder="1" applyAlignment="1">
      <alignment horizontal="center"/>
    </xf>
    <xf numFmtId="0" fontId="14" fillId="25" borderId="13" xfId="0" applyFont="1" applyFill="1" applyBorder="1" applyAlignment="1">
      <alignment horizontal="center"/>
    </xf>
    <xf numFmtId="0" fontId="14" fillId="25" borderId="14" xfId="0" applyFont="1" applyFill="1" applyBorder="1" applyAlignment="1">
      <alignment horizontal="center"/>
    </xf>
    <xf numFmtId="170" fontId="16" fillId="27" borderId="12" xfId="0" applyNumberFormat="1" applyFont="1" applyFill="1" applyBorder="1" applyAlignment="1" applyProtection="1">
      <alignment horizontal="left" vertical="center"/>
      <protection locked="0"/>
    </xf>
    <xf numFmtId="170" fontId="16" fillId="27" borderId="13" xfId="0" applyNumberFormat="1" applyFont="1" applyFill="1" applyBorder="1" applyAlignment="1" applyProtection="1">
      <alignment horizontal="left" vertical="center"/>
      <protection locked="0"/>
    </xf>
    <xf numFmtId="170" fontId="16" fillId="27" borderId="14" xfId="0" applyNumberFormat="1" applyFont="1" applyFill="1" applyBorder="1" applyAlignment="1" applyProtection="1">
      <alignment horizontal="left" vertical="center"/>
      <protection locked="0"/>
    </xf>
    <xf numFmtId="0" fontId="16" fillId="27" borderId="12" xfId="0" applyFont="1" applyFill="1" applyBorder="1" applyAlignment="1" applyProtection="1">
      <alignment horizontal="left" vertical="center"/>
      <protection locked="0"/>
    </xf>
    <xf numFmtId="0" fontId="16" fillId="27" borderId="13" xfId="0" applyFont="1" applyFill="1" applyBorder="1" applyAlignment="1" applyProtection="1">
      <alignment horizontal="left" vertical="center"/>
      <protection locked="0"/>
    </xf>
    <xf numFmtId="0" fontId="16" fillId="27" borderId="14" xfId="0" applyFont="1" applyFill="1" applyBorder="1" applyAlignment="1" applyProtection="1">
      <alignment horizontal="left" vertical="center"/>
      <protection locked="0"/>
    </xf>
    <xf numFmtId="0" fontId="5" fillId="25" borderId="15" xfId="0" applyFont="1" applyFill="1" applyBorder="1" applyAlignment="1">
      <alignment horizontal="center" vertical="center"/>
    </xf>
    <xf numFmtId="0" fontId="5" fillId="25" borderId="17" xfId="0" applyFont="1" applyFill="1" applyBorder="1" applyAlignment="1">
      <alignment horizontal="center" vertical="center"/>
    </xf>
    <xf numFmtId="0" fontId="5" fillId="25" borderId="20" xfId="0" applyFont="1" applyFill="1" applyBorder="1" applyAlignment="1">
      <alignment horizontal="center" vertical="center"/>
    </xf>
    <xf numFmtId="0" fontId="5" fillId="25" borderId="22" xfId="0" applyFont="1" applyFill="1" applyBorder="1" applyAlignment="1">
      <alignment horizontal="center" vertical="center"/>
    </xf>
    <xf numFmtId="0" fontId="5" fillId="25" borderId="10" xfId="0" quotePrefix="1" applyFont="1" applyFill="1" applyBorder="1" applyAlignment="1">
      <alignment horizontal="center"/>
    </xf>
    <xf numFmtId="0" fontId="5" fillId="25" borderId="10" xfId="0" applyFont="1" applyFill="1" applyBorder="1" applyAlignment="1">
      <alignment horizontal="center"/>
    </xf>
    <xf numFmtId="0" fontId="5" fillId="25" borderId="11" xfId="0" applyFont="1" applyFill="1" applyBorder="1" applyAlignment="1">
      <alignment horizontal="center" vertical="center"/>
    </xf>
    <xf numFmtId="0" fontId="5" fillId="25" borderId="24" xfId="0" applyFont="1" applyFill="1" applyBorder="1" applyAlignment="1">
      <alignment horizontal="center" vertical="center"/>
    </xf>
    <xf numFmtId="0" fontId="0" fillId="24" borderId="15" xfId="0" applyFill="1" applyBorder="1" applyAlignment="1">
      <alignment horizontal="center" vertical="center"/>
    </xf>
    <xf numFmtId="0" fontId="0" fillId="24" borderId="17" xfId="0" applyFill="1" applyBorder="1" applyAlignment="1">
      <alignment horizontal="center" vertical="center"/>
    </xf>
    <xf numFmtId="0" fontId="0" fillId="24" borderId="20" xfId="0" applyFill="1" applyBorder="1" applyAlignment="1">
      <alignment horizontal="center" vertical="center"/>
    </xf>
    <xf numFmtId="0" fontId="0" fillId="24" borderId="22" xfId="0" applyFill="1" applyBorder="1" applyAlignment="1">
      <alignment horizontal="center" vertical="center"/>
    </xf>
    <xf numFmtId="0" fontId="0" fillId="24" borderId="12" xfId="0" applyFill="1" applyBorder="1" applyAlignment="1">
      <alignment horizontal="center"/>
    </xf>
    <xf numFmtId="0" fontId="0" fillId="24" borderId="14" xfId="0" applyFill="1" applyBorder="1" applyAlignment="1">
      <alignment horizontal="center"/>
    </xf>
    <xf numFmtId="0" fontId="5" fillId="25" borderId="10" xfId="0" applyFont="1" applyFill="1" applyBorder="1" applyAlignment="1">
      <alignment horizontal="center" vertical="center" wrapText="1"/>
    </xf>
    <xf numFmtId="0" fontId="0" fillId="27" borderId="12" xfId="0" applyFill="1" applyBorder="1" applyAlignment="1" applyProtection="1">
      <alignment horizontal="center"/>
      <protection locked="0"/>
    </xf>
    <xf numFmtId="0" fontId="0" fillId="27" borderId="14" xfId="0" applyFill="1" applyBorder="1" applyAlignment="1" applyProtection="1">
      <alignment horizontal="center"/>
      <protection locked="0"/>
    </xf>
    <xf numFmtId="0" fontId="5" fillId="25" borderId="11" xfId="0" applyFont="1" applyFill="1" applyBorder="1" applyAlignment="1" applyProtection="1">
      <alignment horizontal="center" vertical="center"/>
      <protection locked="0"/>
    </xf>
    <xf numFmtId="0" fontId="5" fillId="25" borderId="24" xfId="0" applyFont="1" applyFill="1" applyBorder="1" applyAlignment="1" applyProtection="1">
      <alignment horizontal="center" vertical="center"/>
      <protection locked="0"/>
    </xf>
    <xf numFmtId="0" fontId="5" fillId="25" borderId="12" xfId="0" applyFont="1" applyFill="1" applyBorder="1" applyAlignment="1">
      <alignment horizontal="center"/>
    </xf>
    <xf numFmtId="0" fontId="5" fillId="25" borderId="13" xfId="0" applyFont="1" applyFill="1" applyBorder="1" applyAlignment="1">
      <alignment horizontal="center"/>
    </xf>
    <xf numFmtId="0" fontId="5" fillId="25" borderId="14" xfId="0" applyFont="1" applyFill="1" applyBorder="1" applyAlignment="1">
      <alignment horizontal="center"/>
    </xf>
    <xf numFmtId="0" fontId="5" fillId="25" borderId="10" xfId="0" applyFont="1" applyFill="1" applyBorder="1" applyAlignment="1">
      <alignment horizontal="center" vertical="center"/>
    </xf>
    <xf numFmtId="0" fontId="5" fillId="25" borderId="11" xfId="0" applyFont="1" applyFill="1" applyBorder="1" applyAlignment="1">
      <alignment horizontal="center" vertical="center" wrapText="1"/>
    </xf>
    <xf numFmtId="0" fontId="5" fillId="25" borderId="24" xfId="0" applyFont="1" applyFill="1" applyBorder="1" applyAlignment="1">
      <alignment horizontal="center" vertical="center" wrapText="1"/>
    </xf>
    <xf numFmtId="164" fontId="8" fillId="27" borderId="10" xfId="1582" applyNumberFormat="1" applyFont="1" applyFill="1" applyBorder="1" applyAlignment="1" applyProtection="1">
      <alignment horizontal="center"/>
      <protection locked="0"/>
    </xf>
    <xf numFmtId="164" fontId="5" fillId="24" borderId="10" xfId="1582" applyNumberFormat="1" applyFont="1" applyFill="1" applyBorder="1" applyAlignment="1">
      <alignment horizontal="center"/>
    </xf>
    <xf numFmtId="0" fontId="0" fillId="27" borderId="10" xfId="0" applyFill="1" applyBorder="1" applyAlignment="1" applyProtection="1">
      <alignment horizontal="center"/>
      <protection locked="0"/>
    </xf>
    <xf numFmtId="164" fontId="0" fillId="27" borderId="10" xfId="1582" applyNumberFormat="1" applyFont="1" applyFill="1" applyBorder="1" applyAlignment="1" applyProtection="1">
      <alignment horizontal="center"/>
      <protection locked="0"/>
    </xf>
    <xf numFmtId="0" fontId="5" fillId="25" borderId="16" xfId="0" applyFont="1" applyFill="1" applyBorder="1" applyAlignment="1">
      <alignment horizontal="center" vertical="center"/>
    </xf>
    <xf numFmtId="0" fontId="5" fillId="25" borderId="21" xfId="0" applyFont="1" applyFill="1" applyBorder="1" applyAlignment="1">
      <alignment horizontal="center" vertical="center"/>
    </xf>
    <xf numFmtId="0" fontId="5" fillId="26" borderId="15" xfId="0" applyFont="1" applyFill="1" applyBorder="1" applyAlignment="1">
      <alignment horizontal="center"/>
    </xf>
    <xf numFmtId="0" fontId="5" fillId="26" borderId="16" xfId="0" applyFont="1" applyFill="1" applyBorder="1" applyAlignment="1">
      <alignment horizontal="center"/>
    </xf>
    <xf numFmtId="0" fontId="5" fillId="26" borderId="17" xfId="0" applyFont="1" applyFill="1" applyBorder="1" applyAlignment="1">
      <alignment horizontal="center"/>
    </xf>
    <xf numFmtId="0" fontId="5" fillId="26" borderId="12" xfId="0" applyFont="1" applyFill="1" applyBorder="1" applyAlignment="1">
      <alignment horizontal="center"/>
    </xf>
    <xf numFmtId="0" fontId="5" fillId="26" borderId="13" xfId="0" applyFont="1" applyFill="1" applyBorder="1" applyAlignment="1">
      <alignment horizontal="center"/>
    </xf>
    <xf numFmtId="0" fontId="5" fillId="26" borderId="14" xfId="0" applyFont="1" applyFill="1" applyBorder="1" applyAlignment="1">
      <alignment horizontal="center"/>
    </xf>
    <xf numFmtId="0" fontId="5" fillId="26" borderId="12" xfId="0" applyFont="1" applyFill="1" applyBorder="1" applyAlignment="1">
      <alignment horizontal="center" vertical="center" wrapText="1"/>
    </xf>
    <xf numFmtId="0" fontId="5" fillId="26" borderId="13" xfId="0" applyFont="1" applyFill="1" applyBorder="1" applyAlignment="1">
      <alignment horizontal="center" vertical="center" wrapText="1"/>
    </xf>
    <xf numFmtId="0" fontId="5" fillId="26" borderId="14" xfId="0" applyFont="1" applyFill="1" applyBorder="1" applyAlignment="1">
      <alignment horizontal="center" vertical="center" wrapText="1"/>
    </xf>
    <xf numFmtId="0" fontId="5" fillId="26" borderId="12" xfId="0" applyFont="1" applyFill="1" applyBorder="1" applyAlignment="1">
      <alignment horizontal="center" vertical="center"/>
    </xf>
    <xf numFmtId="0" fontId="5" fillId="26" borderId="13" xfId="0" applyFont="1" applyFill="1" applyBorder="1" applyAlignment="1">
      <alignment horizontal="center" vertical="center"/>
    </xf>
    <xf numFmtId="0" fontId="5" fillId="26" borderId="14" xfId="0" applyFont="1" applyFill="1" applyBorder="1" applyAlignment="1">
      <alignment horizontal="center" vertical="center"/>
    </xf>
    <xf numFmtId="0" fontId="0" fillId="26" borderId="15" xfId="0" applyFill="1" applyBorder="1" applyAlignment="1">
      <alignment horizontal="center"/>
    </xf>
    <xf numFmtId="0" fontId="0" fillId="26" borderId="16" xfId="0" applyFill="1" applyBorder="1" applyAlignment="1">
      <alignment horizontal="center"/>
    </xf>
    <xf numFmtId="0" fontId="0" fillId="26" borderId="17" xfId="0" applyFill="1" applyBorder="1" applyAlignment="1">
      <alignment horizontal="center"/>
    </xf>
    <xf numFmtId="168" fontId="8" fillId="24" borderId="11" xfId="1700" applyNumberFormat="1" applyFont="1" applyFill="1" applyBorder="1" applyAlignment="1">
      <alignment horizontal="center" vertical="center"/>
    </xf>
    <xf numFmtId="168" fontId="8" fillId="24" borderId="24" xfId="1700" applyNumberFormat="1" applyFont="1" applyFill="1" applyBorder="1" applyAlignment="1">
      <alignment horizontal="center" vertical="center"/>
    </xf>
    <xf numFmtId="0" fontId="11" fillId="24" borderId="15" xfId="0" applyFont="1" applyFill="1" applyBorder="1" applyAlignment="1">
      <alignment horizontal="left" vertical="center"/>
    </xf>
    <xf numFmtId="0" fontId="11" fillId="24" borderId="16" xfId="0" applyFont="1" applyFill="1" applyBorder="1" applyAlignment="1">
      <alignment horizontal="left" vertical="center"/>
    </xf>
    <xf numFmtId="0" fontId="11" fillId="24" borderId="20" xfId="0" applyFont="1" applyFill="1" applyBorder="1" applyAlignment="1">
      <alignment horizontal="left" vertical="center"/>
    </xf>
    <xf numFmtId="0" fontId="11" fillId="24" borderId="21" xfId="0" applyFont="1" applyFill="1" applyBorder="1" applyAlignment="1">
      <alignment horizontal="left" vertical="center"/>
    </xf>
    <xf numFmtId="0" fontId="11" fillId="24" borderId="16" xfId="0" quotePrefix="1" applyFont="1" applyFill="1" applyBorder="1" applyAlignment="1">
      <alignment horizontal="left" vertical="center"/>
    </xf>
    <xf numFmtId="0" fontId="0" fillId="0" borderId="16"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168" fontId="8" fillId="24" borderId="23" xfId="1700" applyNumberFormat="1" applyFont="1" applyFill="1" applyBorder="1" applyAlignment="1">
      <alignment horizontal="center" vertical="center"/>
    </xf>
    <xf numFmtId="0" fontId="0" fillId="24" borderId="18" xfId="0" applyFill="1" applyBorder="1" applyAlignment="1">
      <alignment horizontal="center" vertical="center"/>
    </xf>
    <xf numFmtId="0" fontId="0" fillId="24" borderId="19" xfId="0" applyFill="1" applyBorder="1" applyAlignment="1">
      <alignment horizontal="center" vertical="center"/>
    </xf>
    <xf numFmtId="0" fontId="0" fillId="27" borderId="13" xfId="0" applyFill="1" applyBorder="1" applyAlignment="1" applyProtection="1">
      <alignment horizontal="center"/>
      <protection locked="0"/>
    </xf>
    <xf numFmtId="0" fontId="5" fillId="26" borderId="15" xfId="0" applyFont="1" applyFill="1" applyBorder="1" applyAlignment="1">
      <alignment horizontal="center" vertical="center"/>
    </xf>
    <xf numFmtId="0" fontId="5" fillId="26" borderId="16" xfId="0" applyFont="1" applyFill="1" applyBorder="1" applyAlignment="1">
      <alignment horizontal="center" vertical="center"/>
    </xf>
    <xf numFmtId="0" fontId="5" fillId="26" borderId="17" xfId="0" applyFont="1" applyFill="1" applyBorder="1" applyAlignment="1">
      <alignment horizontal="center" vertical="center"/>
    </xf>
    <xf numFmtId="0" fontId="0" fillId="27" borderId="10" xfId="0" applyFill="1" applyBorder="1" applyAlignment="1" applyProtection="1">
      <alignment horizontal="left"/>
      <protection locked="0"/>
    </xf>
    <xf numFmtId="164" fontId="8" fillId="24" borderId="10" xfId="1582" applyNumberFormat="1" applyFont="1" applyFill="1" applyBorder="1" applyAlignment="1">
      <alignment horizontal="center"/>
    </xf>
    <xf numFmtId="0" fontId="5" fillId="25" borderId="15" xfId="0" applyFont="1" applyFill="1" applyBorder="1" applyAlignment="1" applyProtection="1">
      <alignment horizontal="center" vertical="center"/>
      <protection locked="0"/>
    </xf>
    <xf numFmtId="0" fontId="5" fillId="25" borderId="20" xfId="0" applyFont="1" applyFill="1" applyBorder="1" applyAlignment="1" applyProtection="1">
      <alignment horizontal="center" vertical="center"/>
      <protection locked="0"/>
    </xf>
    <xf numFmtId="0" fontId="5" fillId="25" borderId="12" xfId="0" quotePrefix="1" applyFont="1" applyFill="1" applyBorder="1" applyAlignment="1">
      <alignment horizontal="center"/>
    </xf>
    <xf numFmtId="0" fontId="3" fillId="27" borderId="12" xfId="2841" applyFill="1" applyBorder="1" applyAlignment="1" applyProtection="1">
      <alignment horizontal="center"/>
      <protection locked="0"/>
    </xf>
    <xf numFmtId="0" fontId="3" fillId="27" borderId="14" xfId="2841" applyFill="1" applyBorder="1" applyAlignment="1" applyProtection="1">
      <alignment horizontal="center"/>
      <protection locked="0"/>
    </xf>
    <xf numFmtId="0" fontId="5" fillId="25" borderId="12" xfId="2777" applyFont="1" applyFill="1" applyBorder="1" applyAlignment="1">
      <alignment horizontal="center"/>
    </xf>
    <xf numFmtId="0" fontId="5" fillId="25" borderId="13" xfId="2777" applyFont="1" applyFill="1" applyBorder="1" applyAlignment="1">
      <alignment horizontal="center"/>
    </xf>
    <xf numFmtId="0" fontId="5" fillId="25" borderId="14" xfId="2777" applyFont="1" applyFill="1" applyBorder="1" applyAlignment="1">
      <alignment horizontal="center"/>
    </xf>
    <xf numFmtId="0" fontId="0" fillId="0" borderId="14" xfId="0" applyBorder="1" applyAlignment="1">
      <alignment horizontal="center"/>
    </xf>
    <xf numFmtId="0" fontId="7" fillId="26" borderId="0" xfId="0" applyFont="1" applyFill="1" applyAlignment="1">
      <alignment horizontal="left" vertical="center" wrapText="1"/>
    </xf>
    <xf numFmtId="0" fontId="0" fillId="0" borderId="14" xfId="0" applyBorder="1"/>
    <xf numFmtId="0" fontId="5" fillId="26" borderId="20" xfId="0" applyFont="1" applyFill="1" applyBorder="1" applyAlignment="1">
      <alignment horizontal="center" vertical="center"/>
    </xf>
    <xf numFmtId="0" fontId="5" fillId="26" borderId="21" xfId="0" applyFont="1" applyFill="1" applyBorder="1" applyAlignment="1">
      <alignment horizontal="center" vertical="center"/>
    </xf>
    <xf numFmtId="0" fontId="5" fillId="26" borderId="22" xfId="0" applyFont="1" applyFill="1" applyBorder="1" applyAlignment="1">
      <alignment horizontal="center" vertical="center"/>
    </xf>
    <xf numFmtId="0" fontId="0" fillId="26" borderId="12" xfId="0" applyFill="1" applyBorder="1" applyAlignment="1">
      <alignment horizontal="center"/>
    </xf>
    <xf numFmtId="0" fontId="0" fillId="26" borderId="13" xfId="0" applyFill="1" applyBorder="1" applyAlignment="1">
      <alignment horizontal="center"/>
    </xf>
    <xf numFmtId="0" fontId="0" fillId="26" borderId="14" xfId="0" applyFill="1" applyBorder="1" applyAlignment="1">
      <alignment horizontal="center"/>
    </xf>
    <xf numFmtId="0" fontId="0" fillId="26" borderId="18" xfId="0" applyFill="1" applyBorder="1" applyAlignment="1">
      <alignment horizontal="left"/>
    </xf>
    <xf numFmtId="0" fontId="0" fillId="26" borderId="0" xfId="0" applyFill="1" applyAlignment="1">
      <alignment horizontal="left"/>
    </xf>
    <xf numFmtId="0" fontId="0" fillId="26" borderId="20" xfId="0" applyFill="1" applyBorder="1" applyAlignment="1">
      <alignment horizontal="left"/>
    </xf>
    <xf numFmtId="0" fontId="0" fillId="26" borderId="21" xfId="0" applyFill="1" applyBorder="1" applyAlignment="1">
      <alignment horizontal="left"/>
    </xf>
    <xf numFmtId="0" fontId="5" fillId="25" borderId="11" xfId="0" quotePrefix="1" applyFont="1" applyFill="1" applyBorder="1" applyAlignment="1">
      <alignment horizontal="center" vertical="center" wrapText="1"/>
    </xf>
    <xf numFmtId="0" fontId="0" fillId="26" borderId="0" xfId="0" applyFill="1" applyAlignment="1">
      <alignment horizontal="center"/>
    </xf>
    <xf numFmtId="0" fontId="5" fillId="26" borderId="18" xfId="0" applyFont="1" applyFill="1" applyBorder="1" applyAlignment="1">
      <alignment horizontal="center" vertical="center"/>
    </xf>
    <xf numFmtId="0" fontId="5" fillId="26" borderId="0" xfId="0" applyFont="1" applyFill="1" applyAlignment="1">
      <alignment horizontal="center" vertical="center"/>
    </xf>
    <xf numFmtId="0" fontId="5" fillId="26" borderId="19" xfId="0" applyFont="1" applyFill="1" applyBorder="1" applyAlignment="1">
      <alignment horizontal="center" vertical="center"/>
    </xf>
    <xf numFmtId="0" fontId="5" fillId="26" borderId="15" xfId="0" applyFont="1" applyFill="1" applyBorder="1" applyAlignment="1">
      <alignment horizontal="center" vertical="center" wrapText="1"/>
    </xf>
    <xf numFmtId="0" fontId="5" fillId="26" borderId="16" xfId="0" applyFont="1" applyFill="1" applyBorder="1" applyAlignment="1">
      <alignment horizontal="center" vertical="center" wrapText="1"/>
    </xf>
    <xf numFmtId="0" fontId="5" fillId="26" borderId="17" xfId="0" applyFont="1" applyFill="1" applyBorder="1" applyAlignment="1">
      <alignment horizontal="center" vertical="center" wrapText="1"/>
    </xf>
    <xf numFmtId="0" fontId="5" fillId="26" borderId="18" xfId="0" applyFont="1" applyFill="1" applyBorder="1" applyAlignment="1">
      <alignment horizontal="center" vertical="center" wrapText="1"/>
    </xf>
    <xf numFmtId="0" fontId="5" fillId="26" borderId="0" xfId="0" applyFont="1" applyFill="1" applyAlignment="1">
      <alignment horizontal="center" vertical="center" wrapText="1"/>
    </xf>
    <xf numFmtId="0" fontId="5" fillId="26" borderId="19" xfId="0" applyFont="1" applyFill="1" applyBorder="1" applyAlignment="1">
      <alignment horizontal="center" vertical="center" wrapText="1"/>
    </xf>
    <xf numFmtId="0" fontId="5" fillId="26" borderId="20" xfId="0" applyFont="1" applyFill="1" applyBorder="1" applyAlignment="1">
      <alignment horizontal="center" vertical="center" wrapText="1"/>
    </xf>
    <xf numFmtId="0" fontId="5" fillId="26" borderId="21" xfId="0" applyFont="1" applyFill="1" applyBorder="1" applyAlignment="1">
      <alignment horizontal="center" vertical="center" wrapText="1"/>
    </xf>
    <xf numFmtId="0" fontId="5" fillId="26" borderId="22" xfId="0" applyFont="1" applyFill="1" applyBorder="1" applyAlignment="1">
      <alignment horizontal="center" vertical="center" wrapText="1"/>
    </xf>
    <xf numFmtId="0" fontId="5" fillId="26" borderId="12" xfId="0" quotePrefix="1" applyFont="1" applyFill="1" applyBorder="1" applyAlignment="1">
      <alignment horizontal="center" vertical="center"/>
    </xf>
    <xf numFmtId="0" fontId="3" fillId="0" borderId="10" xfId="0" quotePrefix="1" applyFont="1" applyBorder="1" applyAlignment="1">
      <alignment horizontal="left" vertical="top" wrapText="1"/>
    </xf>
    <xf numFmtId="0" fontId="0" fillId="0" borderId="10" xfId="0" applyBorder="1" applyAlignment="1">
      <alignment vertical="top" wrapText="1"/>
    </xf>
    <xf numFmtId="0" fontId="3" fillId="0" borderId="10" xfId="2692" quotePrefix="1" applyBorder="1" applyAlignment="1">
      <alignment horizontal="left" vertical="top" wrapText="1"/>
    </xf>
    <xf numFmtId="0" fontId="3" fillId="0" borderId="10" xfId="2692" applyBorder="1" applyAlignment="1">
      <alignment vertical="top" wrapText="1"/>
    </xf>
    <xf numFmtId="169" fontId="3" fillId="0" borderId="10" xfId="2694" quotePrefix="1" applyBorder="1" applyAlignment="1">
      <alignment horizontal="left" vertical="top" wrapText="1"/>
    </xf>
    <xf numFmtId="169" fontId="3" fillId="0" borderId="10" xfId="2694" applyBorder="1" applyAlignment="1">
      <alignment vertical="top" wrapText="1"/>
    </xf>
    <xf numFmtId="0" fontId="0" fillId="0" borderId="10" xfId="0" quotePrefix="1" applyBorder="1" applyAlignment="1">
      <alignment horizontal="left" vertical="top" wrapText="1"/>
    </xf>
    <xf numFmtId="169" fontId="3" fillId="0" borderId="10" xfId="2696" quotePrefix="1" applyBorder="1" applyAlignment="1">
      <alignment horizontal="left" vertical="top" wrapText="1"/>
    </xf>
    <xf numFmtId="169" fontId="3" fillId="0" borderId="10" xfId="2696" applyBorder="1" applyAlignment="1">
      <alignment vertical="top" wrapText="1"/>
    </xf>
    <xf numFmtId="0" fontId="3" fillId="0" borderId="10" xfId="2181" quotePrefix="1" applyBorder="1" applyAlignment="1">
      <alignment horizontal="left" vertical="top" wrapText="1"/>
    </xf>
    <xf numFmtId="0" fontId="3" fillId="0" borderId="10" xfId="2181" applyBorder="1" applyAlignment="1">
      <alignment vertical="top" wrapText="1"/>
    </xf>
    <xf numFmtId="169" fontId="3" fillId="0" borderId="10" xfId="2243" quotePrefix="1" applyBorder="1" applyAlignment="1">
      <alignment horizontal="left" vertical="top" wrapText="1"/>
    </xf>
    <xf numFmtId="169" fontId="3" fillId="0" borderId="10" xfId="2243" applyBorder="1" applyAlignment="1">
      <alignment vertical="top" wrapText="1"/>
    </xf>
    <xf numFmtId="0" fontId="5" fillId="24" borderId="12"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5" fillId="24" borderId="14" xfId="0" applyFont="1" applyFill="1" applyBorder="1" applyAlignment="1">
      <alignment horizontal="center" vertical="center" wrapText="1"/>
    </xf>
    <xf numFmtId="0" fontId="0" fillId="0" borderId="10" xfId="0" applyBorder="1" applyAlignment="1">
      <alignment horizontal="left" vertical="top" wrapText="1"/>
    </xf>
    <xf numFmtId="0" fontId="8" fillId="0" borderId="10" xfId="0" applyFont="1" applyBorder="1" applyAlignment="1">
      <alignment horizontal="left" vertical="top" wrapText="1"/>
    </xf>
    <xf numFmtId="0" fontId="3" fillId="0" borderId="10" xfId="2691" quotePrefix="1" applyBorder="1" applyAlignment="1">
      <alignment horizontal="left" vertical="top" wrapText="1"/>
    </xf>
    <xf numFmtId="0" fontId="3" fillId="0" borderId="10" xfId="2691" applyBorder="1" applyAlignment="1">
      <alignment vertical="top" wrapText="1"/>
    </xf>
    <xf numFmtId="169" fontId="3" fillId="0" borderId="10" xfId="2180" quotePrefix="1" applyBorder="1" applyAlignment="1">
      <alignment horizontal="left" vertical="top" wrapText="1"/>
    </xf>
    <xf numFmtId="169" fontId="3" fillId="0" borderId="10" xfId="2180" applyBorder="1" applyAlignment="1">
      <alignment vertical="top" wrapText="1"/>
    </xf>
    <xf numFmtId="169" fontId="3" fillId="0" borderId="12" xfId="2180" quotePrefix="1"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169" fontId="3" fillId="0" borderId="12" xfId="2694" quotePrefix="1" applyBorder="1" applyAlignment="1">
      <alignment horizontal="left" vertical="top" wrapText="1"/>
    </xf>
  </cellXfs>
  <cellStyles count="3131">
    <cellStyle name="20% - Accent1" xfId="1" builtinId="30" customBuiltin="1"/>
    <cellStyle name="20% - Accent1 10" xfId="2" xr:uid="{00000000-0005-0000-0000-000001000000}"/>
    <cellStyle name="20% - Accent1 11" xfId="3" xr:uid="{00000000-0005-0000-0000-000002000000}"/>
    <cellStyle name="20% - Accent1 12" xfId="4" xr:uid="{00000000-0005-0000-0000-000003000000}"/>
    <cellStyle name="20% - Accent1 13" xfId="5" xr:uid="{00000000-0005-0000-0000-000004000000}"/>
    <cellStyle name="20% - Accent1 14" xfId="6" xr:uid="{00000000-0005-0000-0000-000005000000}"/>
    <cellStyle name="20% - Accent1 15" xfId="7" xr:uid="{00000000-0005-0000-0000-000006000000}"/>
    <cellStyle name="20% - Accent1 2" xfId="8" xr:uid="{00000000-0005-0000-0000-000007000000}"/>
    <cellStyle name="20% - Accent1 2 2" xfId="9" xr:uid="{00000000-0005-0000-0000-000008000000}"/>
    <cellStyle name="20% - Accent1 2 2 2" xfId="10" xr:uid="{00000000-0005-0000-0000-000009000000}"/>
    <cellStyle name="20% - Accent1 2 3" xfId="11" xr:uid="{00000000-0005-0000-0000-00000A000000}"/>
    <cellStyle name="20% - Accent1 2 3 2" xfId="12" xr:uid="{00000000-0005-0000-0000-00000B000000}"/>
    <cellStyle name="20% - Accent1 2 3 2 2" xfId="13" xr:uid="{00000000-0005-0000-0000-00000C000000}"/>
    <cellStyle name="20% - Accent1 2 3 3" xfId="14" xr:uid="{00000000-0005-0000-0000-00000D000000}"/>
    <cellStyle name="20% - Accent1 2 3 4" xfId="15" xr:uid="{00000000-0005-0000-0000-00000E000000}"/>
    <cellStyle name="20% - Accent1 2 3 5" xfId="16" xr:uid="{00000000-0005-0000-0000-00000F000000}"/>
    <cellStyle name="20% - Accent1 2 3 6" xfId="17" xr:uid="{00000000-0005-0000-0000-000010000000}"/>
    <cellStyle name="20% - Accent1 2 4" xfId="18" xr:uid="{00000000-0005-0000-0000-000011000000}"/>
    <cellStyle name="20% - Accent1 2 4 2" xfId="19" xr:uid="{00000000-0005-0000-0000-000012000000}"/>
    <cellStyle name="20% - Accent1 2 4 3" xfId="20" xr:uid="{00000000-0005-0000-0000-000013000000}"/>
    <cellStyle name="20% - Accent1 2 4 4" xfId="21" xr:uid="{00000000-0005-0000-0000-000014000000}"/>
    <cellStyle name="20% - Accent1 2 4 5" xfId="22" xr:uid="{00000000-0005-0000-0000-000015000000}"/>
    <cellStyle name="20% - Accent1 2 5" xfId="23" xr:uid="{00000000-0005-0000-0000-000016000000}"/>
    <cellStyle name="20% - Accent1 2 5 2" xfId="24" xr:uid="{00000000-0005-0000-0000-000017000000}"/>
    <cellStyle name="20% - Accent1 2 5 3" xfId="25" xr:uid="{00000000-0005-0000-0000-000018000000}"/>
    <cellStyle name="20% - Accent1 2 6" xfId="26" xr:uid="{00000000-0005-0000-0000-000019000000}"/>
    <cellStyle name="20% - Accent1 3" xfId="27" xr:uid="{00000000-0005-0000-0000-00001A000000}"/>
    <cellStyle name="20% - Accent1 3 2" xfId="28" xr:uid="{00000000-0005-0000-0000-00001B000000}"/>
    <cellStyle name="20% - Accent1 3 3" xfId="29" xr:uid="{00000000-0005-0000-0000-00001C000000}"/>
    <cellStyle name="20% - Accent1 3 4" xfId="30" xr:uid="{00000000-0005-0000-0000-00001D000000}"/>
    <cellStyle name="20% - Accent1 3 5" xfId="31" xr:uid="{00000000-0005-0000-0000-00001E000000}"/>
    <cellStyle name="20% - Accent1 4" xfId="32" xr:uid="{00000000-0005-0000-0000-00001F000000}"/>
    <cellStyle name="20% - Accent1 4 2" xfId="33" xr:uid="{00000000-0005-0000-0000-000020000000}"/>
    <cellStyle name="20% - Accent1 4 2 2" xfId="34" xr:uid="{00000000-0005-0000-0000-000021000000}"/>
    <cellStyle name="20% - Accent1 4 2 3" xfId="35" xr:uid="{00000000-0005-0000-0000-000022000000}"/>
    <cellStyle name="20% - Accent1 4 2 4" xfId="36" xr:uid="{00000000-0005-0000-0000-000023000000}"/>
    <cellStyle name="20% - Accent1 4 3" xfId="37" xr:uid="{00000000-0005-0000-0000-000024000000}"/>
    <cellStyle name="20% - Accent1 4 3 2" xfId="38" xr:uid="{00000000-0005-0000-0000-000025000000}"/>
    <cellStyle name="20% - Accent1 4 3 3" xfId="39" xr:uid="{00000000-0005-0000-0000-000026000000}"/>
    <cellStyle name="20% - Accent1 4 3 4" xfId="40" xr:uid="{00000000-0005-0000-0000-000027000000}"/>
    <cellStyle name="20% - Accent1 4 4" xfId="41" xr:uid="{00000000-0005-0000-0000-000028000000}"/>
    <cellStyle name="20% - Accent1 5" xfId="42" xr:uid="{00000000-0005-0000-0000-000029000000}"/>
    <cellStyle name="20% - Accent1 5 2" xfId="43" xr:uid="{00000000-0005-0000-0000-00002A000000}"/>
    <cellStyle name="20% - Accent1 5 2 2" xfId="44" xr:uid="{00000000-0005-0000-0000-00002B000000}"/>
    <cellStyle name="20% - Accent1 5 2 3" xfId="45" xr:uid="{00000000-0005-0000-0000-00002C000000}"/>
    <cellStyle name="20% - Accent1 5 3" xfId="46" xr:uid="{00000000-0005-0000-0000-00002D000000}"/>
    <cellStyle name="20% - Accent1 5 3 2" xfId="47" xr:uid="{00000000-0005-0000-0000-00002E000000}"/>
    <cellStyle name="20% - Accent1 5 3 3" xfId="48" xr:uid="{00000000-0005-0000-0000-00002F000000}"/>
    <cellStyle name="20% - Accent1 5 4" xfId="49" xr:uid="{00000000-0005-0000-0000-000030000000}"/>
    <cellStyle name="20% - Accent1 5 4 2" xfId="50" xr:uid="{00000000-0005-0000-0000-000031000000}"/>
    <cellStyle name="20% - Accent1 5 4 2 2" xfId="51" xr:uid="{00000000-0005-0000-0000-000032000000}"/>
    <cellStyle name="20% - Accent1 5 4 3" xfId="52" xr:uid="{00000000-0005-0000-0000-000033000000}"/>
    <cellStyle name="20% - Accent1 5 4 3 2" xfId="53" xr:uid="{00000000-0005-0000-0000-000034000000}"/>
    <cellStyle name="20% - Accent1 6" xfId="54" xr:uid="{00000000-0005-0000-0000-000035000000}"/>
    <cellStyle name="20% - Accent1 6 2" xfId="55" xr:uid="{00000000-0005-0000-0000-000036000000}"/>
    <cellStyle name="20% - Accent1 6 3" xfId="56" xr:uid="{00000000-0005-0000-0000-000037000000}"/>
    <cellStyle name="20% - Accent1 6 4" xfId="57" xr:uid="{00000000-0005-0000-0000-000038000000}"/>
    <cellStyle name="20% - Accent1 7" xfId="58" xr:uid="{00000000-0005-0000-0000-000039000000}"/>
    <cellStyle name="20% - Accent1 7 2" xfId="59" xr:uid="{00000000-0005-0000-0000-00003A000000}"/>
    <cellStyle name="20% - Accent1 7 3" xfId="60" xr:uid="{00000000-0005-0000-0000-00003B000000}"/>
    <cellStyle name="20% - Accent1 8" xfId="61" xr:uid="{00000000-0005-0000-0000-00003C000000}"/>
    <cellStyle name="20% - Accent1 8 2" xfId="62" xr:uid="{00000000-0005-0000-0000-00003D000000}"/>
    <cellStyle name="20% - Accent1 9" xfId="63" xr:uid="{00000000-0005-0000-0000-00003E000000}"/>
    <cellStyle name="20% - Accent1 9 2" xfId="64" xr:uid="{00000000-0005-0000-0000-00003F000000}"/>
    <cellStyle name="20% - Accent1 9 3" xfId="65" xr:uid="{00000000-0005-0000-0000-000040000000}"/>
    <cellStyle name="20% - Accent1 9 3 2" xfId="66" xr:uid="{00000000-0005-0000-0000-000041000000}"/>
    <cellStyle name="20% - Accent1 9 4" xfId="67" xr:uid="{00000000-0005-0000-0000-000042000000}"/>
    <cellStyle name="20% - Accent1 9 4 2" xfId="68" xr:uid="{00000000-0005-0000-0000-000043000000}"/>
    <cellStyle name="20% - Accent2" xfId="69" builtinId="34" customBuiltin="1"/>
    <cellStyle name="20% - Accent2 10" xfId="70" xr:uid="{00000000-0005-0000-0000-000045000000}"/>
    <cellStyle name="20% - Accent2 11" xfId="71" xr:uid="{00000000-0005-0000-0000-000046000000}"/>
    <cellStyle name="20% - Accent2 12" xfId="72" xr:uid="{00000000-0005-0000-0000-000047000000}"/>
    <cellStyle name="20% - Accent2 13" xfId="73" xr:uid="{00000000-0005-0000-0000-000048000000}"/>
    <cellStyle name="20% - Accent2 14" xfId="74" xr:uid="{00000000-0005-0000-0000-000049000000}"/>
    <cellStyle name="20% - Accent2 15" xfId="75" xr:uid="{00000000-0005-0000-0000-00004A000000}"/>
    <cellStyle name="20% - Accent2 2" xfId="76" xr:uid="{00000000-0005-0000-0000-00004B000000}"/>
    <cellStyle name="20% - Accent2 2 2" xfId="77" xr:uid="{00000000-0005-0000-0000-00004C000000}"/>
    <cellStyle name="20% - Accent2 2 2 2" xfId="78" xr:uid="{00000000-0005-0000-0000-00004D000000}"/>
    <cellStyle name="20% - Accent2 2 3" xfId="79" xr:uid="{00000000-0005-0000-0000-00004E000000}"/>
    <cellStyle name="20% - Accent2 2 3 2" xfId="80" xr:uid="{00000000-0005-0000-0000-00004F000000}"/>
    <cellStyle name="20% - Accent2 2 3 2 2" xfId="81" xr:uid="{00000000-0005-0000-0000-000050000000}"/>
    <cellStyle name="20% - Accent2 2 3 3" xfId="82" xr:uid="{00000000-0005-0000-0000-000051000000}"/>
    <cellStyle name="20% - Accent2 2 3 4" xfId="83" xr:uid="{00000000-0005-0000-0000-000052000000}"/>
    <cellStyle name="20% - Accent2 2 3 5" xfId="84" xr:uid="{00000000-0005-0000-0000-000053000000}"/>
    <cellStyle name="20% - Accent2 2 3 6" xfId="85" xr:uid="{00000000-0005-0000-0000-000054000000}"/>
    <cellStyle name="20% - Accent2 2 4" xfId="86" xr:uid="{00000000-0005-0000-0000-000055000000}"/>
    <cellStyle name="20% - Accent2 2 4 2" xfId="87" xr:uid="{00000000-0005-0000-0000-000056000000}"/>
    <cellStyle name="20% - Accent2 2 4 3" xfId="88" xr:uid="{00000000-0005-0000-0000-000057000000}"/>
    <cellStyle name="20% - Accent2 2 4 4" xfId="89" xr:uid="{00000000-0005-0000-0000-000058000000}"/>
    <cellStyle name="20% - Accent2 2 4 5" xfId="90" xr:uid="{00000000-0005-0000-0000-000059000000}"/>
    <cellStyle name="20% - Accent2 2 5" xfId="91" xr:uid="{00000000-0005-0000-0000-00005A000000}"/>
    <cellStyle name="20% - Accent2 2 5 2" xfId="92" xr:uid="{00000000-0005-0000-0000-00005B000000}"/>
    <cellStyle name="20% - Accent2 2 5 3" xfId="93" xr:uid="{00000000-0005-0000-0000-00005C000000}"/>
    <cellStyle name="20% - Accent2 2 6" xfId="94" xr:uid="{00000000-0005-0000-0000-00005D000000}"/>
    <cellStyle name="20% - Accent2 3" xfId="95" xr:uid="{00000000-0005-0000-0000-00005E000000}"/>
    <cellStyle name="20% - Accent2 3 2" xfId="96" xr:uid="{00000000-0005-0000-0000-00005F000000}"/>
    <cellStyle name="20% - Accent2 3 3" xfId="97" xr:uid="{00000000-0005-0000-0000-000060000000}"/>
    <cellStyle name="20% - Accent2 3 4" xfId="98" xr:uid="{00000000-0005-0000-0000-000061000000}"/>
    <cellStyle name="20% - Accent2 3 5" xfId="99" xr:uid="{00000000-0005-0000-0000-000062000000}"/>
    <cellStyle name="20% - Accent2 4" xfId="100" xr:uid="{00000000-0005-0000-0000-000063000000}"/>
    <cellStyle name="20% - Accent2 4 2" xfId="101" xr:uid="{00000000-0005-0000-0000-000064000000}"/>
    <cellStyle name="20% - Accent2 4 2 2" xfId="102" xr:uid="{00000000-0005-0000-0000-000065000000}"/>
    <cellStyle name="20% - Accent2 4 2 3" xfId="103" xr:uid="{00000000-0005-0000-0000-000066000000}"/>
    <cellStyle name="20% - Accent2 4 2 4" xfId="104" xr:uid="{00000000-0005-0000-0000-000067000000}"/>
    <cellStyle name="20% - Accent2 4 3" xfId="105" xr:uid="{00000000-0005-0000-0000-000068000000}"/>
    <cellStyle name="20% - Accent2 4 3 2" xfId="106" xr:uid="{00000000-0005-0000-0000-000069000000}"/>
    <cellStyle name="20% - Accent2 4 3 3" xfId="107" xr:uid="{00000000-0005-0000-0000-00006A000000}"/>
    <cellStyle name="20% - Accent2 4 3 4" xfId="108" xr:uid="{00000000-0005-0000-0000-00006B000000}"/>
    <cellStyle name="20% - Accent2 4 4" xfId="109" xr:uid="{00000000-0005-0000-0000-00006C000000}"/>
    <cellStyle name="20% - Accent2 5" xfId="110" xr:uid="{00000000-0005-0000-0000-00006D000000}"/>
    <cellStyle name="20% - Accent2 5 2" xfId="111" xr:uid="{00000000-0005-0000-0000-00006E000000}"/>
    <cellStyle name="20% - Accent2 5 2 2" xfId="112" xr:uid="{00000000-0005-0000-0000-00006F000000}"/>
    <cellStyle name="20% - Accent2 5 2 3" xfId="113" xr:uid="{00000000-0005-0000-0000-000070000000}"/>
    <cellStyle name="20% - Accent2 5 3" xfId="114" xr:uid="{00000000-0005-0000-0000-000071000000}"/>
    <cellStyle name="20% - Accent2 5 3 2" xfId="115" xr:uid="{00000000-0005-0000-0000-000072000000}"/>
    <cellStyle name="20% - Accent2 5 3 3" xfId="116" xr:uid="{00000000-0005-0000-0000-000073000000}"/>
    <cellStyle name="20% - Accent2 5 4" xfId="117" xr:uid="{00000000-0005-0000-0000-000074000000}"/>
    <cellStyle name="20% - Accent2 5 4 2" xfId="118" xr:uid="{00000000-0005-0000-0000-000075000000}"/>
    <cellStyle name="20% - Accent2 5 4 2 2" xfId="119" xr:uid="{00000000-0005-0000-0000-000076000000}"/>
    <cellStyle name="20% - Accent2 5 4 3" xfId="120" xr:uid="{00000000-0005-0000-0000-000077000000}"/>
    <cellStyle name="20% - Accent2 5 4 3 2" xfId="121" xr:uid="{00000000-0005-0000-0000-000078000000}"/>
    <cellStyle name="20% - Accent2 6" xfId="122" xr:uid="{00000000-0005-0000-0000-000079000000}"/>
    <cellStyle name="20% - Accent2 6 2" xfId="123" xr:uid="{00000000-0005-0000-0000-00007A000000}"/>
    <cellStyle name="20% - Accent2 6 3" xfId="124" xr:uid="{00000000-0005-0000-0000-00007B000000}"/>
    <cellStyle name="20% - Accent2 6 4" xfId="125" xr:uid="{00000000-0005-0000-0000-00007C000000}"/>
    <cellStyle name="20% - Accent2 7" xfId="126" xr:uid="{00000000-0005-0000-0000-00007D000000}"/>
    <cellStyle name="20% - Accent2 7 2" xfId="127" xr:uid="{00000000-0005-0000-0000-00007E000000}"/>
    <cellStyle name="20% - Accent2 7 3" xfId="128" xr:uid="{00000000-0005-0000-0000-00007F000000}"/>
    <cellStyle name="20% - Accent2 8" xfId="129" xr:uid="{00000000-0005-0000-0000-000080000000}"/>
    <cellStyle name="20% - Accent2 8 2" xfId="130" xr:uid="{00000000-0005-0000-0000-000081000000}"/>
    <cellStyle name="20% - Accent2 9" xfId="131" xr:uid="{00000000-0005-0000-0000-000082000000}"/>
    <cellStyle name="20% - Accent2 9 2" xfId="132" xr:uid="{00000000-0005-0000-0000-000083000000}"/>
    <cellStyle name="20% - Accent2 9 3" xfId="133" xr:uid="{00000000-0005-0000-0000-000084000000}"/>
    <cellStyle name="20% - Accent2 9 3 2" xfId="134" xr:uid="{00000000-0005-0000-0000-000085000000}"/>
    <cellStyle name="20% - Accent2 9 4" xfId="135" xr:uid="{00000000-0005-0000-0000-000086000000}"/>
    <cellStyle name="20% - Accent2 9 4 2" xfId="136" xr:uid="{00000000-0005-0000-0000-000087000000}"/>
    <cellStyle name="20% - Accent3" xfId="137" builtinId="38" customBuiltin="1"/>
    <cellStyle name="20% - Accent3 10" xfId="138" xr:uid="{00000000-0005-0000-0000-000089000000}"/>
    <cellStyle name="20% - Accent3 11" xfId="139" xr:uid="{00000000-0005-0000-0000-00008A000000}"/>
    <cellStyle name="20% - Accent3 12" xfId="140" xr:uid="{00000000-0005-0000-0000-00008B000000}"/>
    <cellStyle name="20% - Accent3 13" xfId="141" xr:uid="{00000000-0005-0000-0000-00008C000000}"/>
    <cellStyle name="20% - Accent3 14" xfId="142" xr:uid="{00000000-0005-0000-0000-00008D000000}"/>
    <cellStyle name="20% - Accent3 15" xfId="143" xr:uid="{00000000-0005-0000-0000-00008E000000}"/>
    <cellStyle name="20% - Accent3 2" xfId="144" xr:uid="{00000000-0005-0000-0000-00008F000000}"/>
    <cellStyle name="20% - Accent3 2 2" xfId="145" xr:uid="{00000000-0005-0000-0000-000090000000}"/>
    <cellStyle name="20% - Accent3 2 2 2" xfId="146" xr:uid="{00000000-0005-0000-0000-000091000000}"/>
    <cellStyle name="20% - Accent3 2 3" xfId="147" xr:uid="{00000000-0005-0000-0000-000092000000}"/>
    <cellStyle name="20% - Accent3 2 3 2" xfId="148" xr:uid="{00000000-0005-0000-0000-000093000000}"/>
    <cellStyle name="20% - Accent3 2 3 2 2" xfId="149" xr:uid="{00000000-0005-0000-0000-000094000000}"/>
    <cellStyle name="20% - Accent3 2 3 3" xfId="150" xr:uid="{00000000-0005-0000-0000-000095000000}"/>
    <cellStyle name="20% - Accent3 2 3 4" xfId="151" xr:uid="{00000000-0005-0000-0000-000096000000}"/>
    <cellStyle name="20% - Accent3 2 3 5" xfId="152" xr:uid="{00000000-0005-0000-0000-000097000000}"/>
    <cellStyle name="20% - Accent3 2 3 6" xfId="153" xr:uid="{00000000-0005-0000-0000-000098000000}"/>
    <cellStyle name="20% - Accent3 2 4" xfId="154" xr:uid="{00000000-0005-0000-0000-000099000000}"/>
    <cellStyle name="20% - Accent3 2 4 2" xfId="155" xr:uid="{00000000-0005-0000-0000-00009A000000}"/>
    <cellStyle name="20% - Accent3 2 4 3" xfId="156" xr:uid="{00000000-0005-0000-0000-00009B000000}"/>
    <cellStyle name="20% - Accent3 2 4 4" xfId="157" xr:uid="{00000000-0005-0000-0000-00009C000000}"/>
    <cellStyle name="20% - Accent3 2 4 5" xfId="158" xr:uid="{00000000-0005-0000-0000-00009D000000}"/>
    <cellStyle name="20% - Accent3 2 5" xfId="159" xr:uid="{00000000-0005-0000-0000-00009E000000}"/>
    <cellStyle name="20% - Accent3 2 5 2" xfId="160" xr:uid="{00000000-0005-0000-0000-00009F000000}"/>
    <cellStyle name="20% - Accent3 2 5 3" xfId="161" xr:uid="{00000000-0005-0000-0000-0000A0000000}"/>
    <cellStyle name="20% - Accent3 2 6" xfId="162" xr:uid="{00000000-0005-0000-0000-0000A1000000}"/>
    <cellStyle name="20% - Accent3 3" xfId="163" xr:uid="{00000000-0005-0000-0000-0000A2000000}"/>
    <cellStyle name="20% - Accent3 3 2" xfId="164" xr:uid="{00000000-0005-0000-0000-0000A3000000}"/>
    <cellStyle name="20% - Accent3 3 3" xfId="165" xr:uid="{00000000-0005-0000-0000-0000A4000000}"/>
    <cellStyle name="20% - Accent3 3 4" xfId="166" xr:uid="{00000000-0005-0000-0000-0000A5000000}"/>
    <cellStyle name="20% - Accent3 3 5" xfId="167" xr:uid="{00000000-0005-0000-0000-0000A6000000}"/>
    <cellStyle name="20% - Accent3 4" xfId="168" xr:uid="{00000000-0005-0000-0000-0000A7000000}"/>
    <cellStyle name="20% - Accent3 4 2" xfId="169" xr:uid="{00000000-0005-0000-0000-0000A8000000}"/>
    <cellStyle name="20% - Accent3 4 2 2" xfId="170" xr:uid="{00000000-0005-0000-0000-0000A9000000}"/>
    <cellStyle name="20% - Accent3 4 2 3" xfId="171" xr:uid="{00000000-0005-0000-0000-0000AA000000}"/>
    <cellStyle name="20% - Accent3 4 2 4" xfId="172" xr:uid="{00000000-0005-0000-0000-0000AB000000}"/>
    <cellStyle name="20% - Accent3 4 3" xfId="173" xr:uid="{00000000-0005-0000-0000-0000AC000000}"/>
    <cellStyle name="20% - Accent3 4 3 2" xfId="174" xr:uid="{00000000-0005-0000-0000-0000AD000000}"/>
    <cellStyle name="20% - Accent3 4 3 3" xfId="175" xr:uid="{00000000-0005-0000-0000-0000AE000000}"/>
    <cellStyle name="20% - Accent3 4 3 4" xfId="176" xr:uid="{00000000-0005-0000-0000-0000AF000000}"/>
    <cellStyle name="20% - Accent3 4 4" xfId="177" xr:uid="{00000000-0005-0000-0000-0000B0000000}"/>
    <cellStyle name="20% - Accent3 5" xfId="178" xr:uid="{00000000-0005-0000-0000-0000B1000000}"/>
    <cellStyle name="20% - Accent3 5 2" xfId="179" xr:uid="{00000000-0005-0000-0000-0000B2000000}"/>
    <cellStyle name="20% - Accent3 5 2 2" xfId="180" xr:uid="{00000000-0005-0000-0000-0000B3000000}"/>
    <cellStyle name="20% - Accent3 5 2 3" xfId="181" xr:uid="{00000000-0005-0000-0000-0000B4000000}"/>
    <cellStyle name="20% - Accent3 5 3" xfId="182" xr:uid="{00000000-0005-0000-0000-0000B5000000}"/>
    <cellStyle name="20% - Accent3 5 3 2" xfId="183" xr:uid="{00000000-0005-0000-0000-0000B6000000}"/>
    <cellStyle name="20% - Accent3 5 3 3" xfId="184" xr:uid="{00000000-0005-0000-0000-0000B7000000}"/>
    <cellStyle name="20% - Accent3 5 4" xfId="185" xr:uid="{00000000-0005-0000-0000-0000B8000000}"/>
    <cellStyle name="20% - Accent3 5 4 2" xfId="186" xr:uid="{00000000-0005-0000-0000-0000B9000000}"/>
    <cellStyle name="20% - Accent3 5 4 2 2" xfId="187" xr:uid="{00000000-0005-0000-0000-0000BA000000}"/>
    <cellStyle name="20% - Accent3 5 4 3" xfId="188" xr:uid="{00000000-0005-0000-0000-0000BB000000}"/>
    <cellStyle name="20% - Accent3 5 4 3 2" xfId="189" xr:uid="{00000000-0005-0000-0000-0000BC000000}"/>
    <cellStyle name="20% - Accent3 6" xfId="190" xr:uid="{00000000-0005-0000-0000-0000BD000000}"/>
    <cellStyle name="20% - Accent3 6 2" xfId="191" xr:uid="{00000000-0005-0000-0000-0000BE000000}"/>
    <cellStyle name="20% - Accent3 6 3" xfId="192" xr:uid="{00000000-0005-0000-0000-0000BF000000}"/>
    <cellStyle name="20% - Accent3 6 4" xfId="193" xr:uid="{00000000-0005-0000-0000-0000C0000000}"/>
    <cellStyle name="20% - Accent3 7" xfId="194" xr:uid="{00000000-0005-0000-0000-0000C1000000}"/>
    <cellStyle name="20% - Accent3 7 2" xfId="195" xr:uid="{00000000-0005-0000-0000-0000C2000000}"/>
    <cellStyle name="20% - Accent3 7 3" xfId="196" xr:uid="{00000000-0005-0000-0000-0000C3000000}"/>
    <cellStyle name="20% - Accent3 8" xfId="197" xr:uid="{00000000-0005-0000-0000-0000C4000000}"/>
    <cellStyle name="20% - Accent3 8 2" xfId="198" xr:uid="{00000000-0005-0000-0000-0000C5000000}"/>
    <cellStyle name="20% - Accent3 9" xfId="199" xr:uid="{00000000-0005-0000-0000-0000C6000000}"/>
    <cellStyle name="20% - Accent3 9 2" xfId="200" xr:uid="{00000000-0005-0000-0000-0000C7000000}"/>
    <cellStyle name="20% - Accent3 9 3" xfId="201" xr:uid="{00000000-0005-0000-0000-0000C8000000}"/>
    <cellStyle name="20% - Accent3 9 3 2" xfId="202" xr:uid="{00000000-0005-0000-0000-0000C9000000}"/>
    <cellStyle name="20% - Accent3 9 4" xfId="203" xr:uid="{00000000-0005-0000-0000-0000CA000000}"/>
    <cellStyle name="20% - Accent3 9 4 2" xfId="204" xr:uid="{00000000-0005-0000-0000-0000CB000000}"/>
    <cellStyle name="20% - Accent4" xfId="205" builtinId="42" customBuiltin="1"/>
    <cellStyle name="20% - Accent4 10" xfId="206" xr:uid="{00000000-0005-0000-0000-0000CD000000}"/>
    <cellStyle name="20% - Accent4 11" xfId="207" xr:uid="{00000000-0005-0000-0000-0000CE000000}"/>
    <cellStyle name="20% - Accent4 12" xfId="208" xr:uid="{00000000-0005-0000-0000-0000CF000000}"/>
    <cellStyle name="20% - Accent4 13" xfId="209" xr:uid="{00000000-0005-0000-0000-0000D0000000}"/>
    <cellStyle name="20% - Accent4 14" xfId="210" xr:uid="{00000000-0005-0000-0000-0000D1000000}"/>
    <cellStyle name="20% - Accent4 15" xfId="211" xr:uid="{00000000-0005-0000-0000-0000D2000000}"/>
    <cellStyle name="20% - Accent4 2" xfId="212" xr:uid="{00000000-0005-0000-0000-0000D3000000}"/>
    <cellStyle name="20% - Accent4 2 2" xfId="213" xr:uid="{00000000-0005-0000-0000-0000D4000000}"/>
    <cellStyle name="20% - Accent4 2 2 2" xfId="214" xr:uid="{00000000-0005-0000-0000-0000D5000000}"/>
    <cellStyle name="20% - Accent4 2 3" xfId="215" xr:uid="{00000000-0005-0000-0000-0000D6000000}"/>
    <cellStyle name="20% - Accent4 2 3 2" xfId="216" xr:uid="{00000000-0005-0000-0000-0000D7000000}"/>
    <cellStyle name="20% - Accent4 2 3 2 2" xfId="217" xr:uid="{00000000-0005-0000-0000-0000D8000000}"/>
    <cellStyle name="20% - Accent4 2 3 3" xfId="218" xr:uid="{00000000-0005-0000-0000-0000D9000000}"/>
    <cellStyle name="20% - Accent4 2 3 4" xfId="219" xr:uid="{00000000-0005-0000-0000-0000DA000000}"/>
    <cellStyle name="20% - Accent4 2 3 5" xfId="220" xr:uid="{00000000-0005-0000-0000-0000DB000000}"/>
    <cellStyle name="20% - Accent4 2 3 6" xfId="221" xr:uid="{00000000-0005-0000-0000-0000DC000000}"/>
    <cellStyle name="20% - Accent4 2 4" xfId="222" xr:uid="{00000000-0005-0000-0000-0000DD000000}"/>
    <cellStyle name="20% - Accent4 2 4 2" xfId="223" xr:uid="{00000000-0005-0000-0000-0000DE000000}"/>
    <cellStyle name="20% - Accent4 2 4 3" xfId="224" xr:uid="{00000000-0005-0000-0000-0000DF000000}"/>
    <cellStyle name="20% - Accent4 2 4 4" xfId="225" xr:uid="{00000000-0005-0000-0000-0000E0000000}"/>
    <cellStyle name="20% - Accent4 2 4 5" xfId="226" xr:uid="{00000000-0005-0000-0000-0000E1000000}"/>
    <cellStyle name="20% - Accent4 2 5" xfId="227" xr:uid="{00000000-0005-0000-0000-0000E2000000}"/>
    <cellStyle name="20% - Accent4 2 5 2" xfId="228" xr:uid="{00000000-0005-0000-0000-0000E3000000}"/>
    <cellStyle name="20% - Accent4 2 5 3" xfId="229" xr:uid="{00000000-0005-0000-0000-0000E4000000}"/>
    <cellStyle name="20% - Accent4 2 6" xfId="230" xr:uid="{00000000-0005-0000-0000-0000E5000000}"/>
    <cellStyle name="20% - Accent4 3" xfId="231" xr:uid="{00000000-0005-0000-0000-0000E6000000}"/>
    <cellStyle name="20% - Accent4 3 2" xfId="232" xr:uid="{00000000-0005-0000-0000-0000E7000000}"/>
    <cellStyle name="20% - Accent4 3 3" xfId="233" xr:uid="{00000000-0005-0000-0000-0000E8000000}"/>
    <cellStyle name="20% - Accent4 3 4" xfId="234" xr:uid="{00000000-0005-0000-0000-0000E9000000}"/>
    <cellStyle name="20% - Accent4 3 5" xfId="235" xr:uid="{00000000-0005-0000-0000-0000EA000000}"/>
    <cellStyle name="20% - Accent4 4" xfId="236" xr:uid="{00000000-0005-0000-0000-0000EB000000}"/>
    <cellStyle name="20% - Accent4 4 2" xfId="237" xr:uid="{00000000-0005-0000-0000-0000EC000000}"/>
    <cellStyle name="20% - Accent4 4 2 2" xfId="238" xr:uid="{00000000-0005-0000-0000-0000ED000000}"/>
    <cellStyle name="20% - Accent4 4 2 3" xfId="239" xr:uid="{00000000-0005-0000-0000-0000EE000000}"/>
    <cellStyle name="20% - Accent4 4 2 4" xfId="240" xr:uid="{00000000-0005-0000-0000-0000EF000000}"/>
    <cellStyle name="20% - Accent4 4 3" xfId="241" xr:uid="{00000000-0005-0000-0000-0000F0000000}"/>
    <cellStyle name="20% - Accent4 4 3 2" xfId="242" xr:uid="{00000000-0005-0000-0000-0000F1000000}"/>
    <cellStyle name="20% - Accent4 4 3 3" xfId="243" xr:uid="{00000000-0005-0000-0000-0000F2000000}"/>
    <cellStyle name="20% - Accent4 4 3 4" xfId="244" xr:uid="{00000000-0005-0000-0000-0000F3000000}"/>
    <cellStyle name="20% - Accent4 4 4" xfId="245" xr:uid="{00000000-0005-0000-0000-0000F4000000}"/>
    <cellStyle name="20% - Accent4 5" xfId="246" xr:uid="{00000000-0005-0000-0000-0000F5000000}"/>
    <cellStyle name="20% - Accent4 5 2" xfId="247" xr:uid="{00000000-0005-0000-0000-0000F6000000}"/>
    <cellStyle name="20% - Accent4 5 2 2" xfId="248" xr:uid="{00000000-0005-0000-0000-0000F7000000}"/>
    <cellStyle name="20% - Accent4 5 2 3" xfId="249" xr:uid="{00000000-0005-0000-0000-0000F8000000}"/>
    <cellStyle name="20% - Accent4 5 3" xfId="250" xr:uid="{00000000-0005-0000-0000-0000F9000000}"/>
    <cellStyle name="20% - Accent4 5 3 2" xfId="251" xr:uid="{00000000-0005-0000-0000-0000FA000000}"/>
    <cellStyle name="20% - Accent4 5 3 3" xfId="252" xr:uid="{00000000-0005-0000-0000-0000FB000000}"/>
    <cellStyle name="20% - Accent4 5 4" xfId="253" xr:uid="{00000000-0005-0000-0000-0000FC000000}"/>
    <cellStyle name="20% - Accent4 5 4 2" xfId="254" xr:uid="{00000000-0005-0000-0000-0000FD000000}"/>
    <cellStyle name="20% - Accent4 5 4 2 2" xfId="255" xr:uid="{00000000-0005-0000-0000-0000FE000000}"/>
    <cellStyle name="20% - Accent4 5 4 3" xfId="256" xr:uid="{00000000-0005-0000-0000-0000FF000000}"/>
    <cellStyle name="20% - Accent4 5 4 3 2" xfId="257" xr:uid="{00000000-0005-0000-0000-000000010000}"/>
    <cellStyle name="20% - Accent4 6" xfId="258" xr:uid="{00000000-0005-0000-0000-000001010000}"/>
    <cellStyle name="20% - Accent4 6 2" xfId="259" xr:uid="{00000000-0005-0000-0000-000002010000}"/>
    <cellStyle name="20% - Accent4 6 3" xfId="260" xr:uid="{00000000-0005-0000-0000-000003010000}"/>
    <cellStyle name="20% - Accent4 6 4" xfId="261" xr:uid="{00000000-0005-0000-0000-000004010000}"/>
    <cellStyle name="20% - Accent4 7" xfId="262" xr:uid="{00000000-0005-0000-0000-000005010000}"/>
    <cellStyle name="20% - Accent4 7 2" xfId="263" xr:uid="{00000000-0005-0000-0000-000006010000}"/>
    <cellStyle name="20% - Accent4 7 3" xfId="264" xr:uid="{00000000-0005-0000-0000-000007010000}"/>
    <cellStyle name="20% - Accent4 8" xfId="265" xr:uid="{00000000-0005-0000-0000-000008010000}"/>
    <cellStyle name="20% - Accent4 8 2" xfId="266" xr:uid="{00000000-0005-0000-0000-000009010000}"/>
    <cellStyle name="20% - Accent4 9" xfId="267" xr:uid="{00000000-0005-0000-0000-00000A010000}"/>
    <cellStyle name="20% - Accent4 9 2" xfId="268" xr:uid="{00000000-0005-0000-0000-00000B010000}"/>
    <cellStyle name="20% - Accent4 9 3" xfId="269" xr:uid="{00000000-0005-0000-0000-00000C010000}"/>
    <cellStyle name="20% - Accent4 9 3 2" xfId="270" xr:uid="{00000000-0005-0000-0000-00000D010000}"/>
    <cellStyle name="20% - Accent4 9 4" xfId="271" xr:uid="{00000000-0005-0000-0000-00000E010000}"/>
    <cellStyle name="20% - Accent4 9 4 2" xfId="272" xr:uid="{00000000-0005-0000-0000-00000F010000}"/>
    <cellStyle name="20% - Accent5" xfId="273" builtinId="46" customBuiltin="1"/>
    <cellStyle name="20% - Accent5 10" xfId="274" xr:uid="{00000000-0005-0000-0000-000011010000}"/>
    <cellStyle name="20% - Accent5 11" xfId="275" xr:uid="{00000000-0005-0000-0000-000012010000}"/>
    <cellStyle name="20% - Accent5 12" xfId="276" xr:uid="{00000000-0005-0000-0000-000013010000}"/>
    <cellStyle name="20% - Accent5 13" xfId="277" xr:uid="{00000000-0005-0000-0000-000014010000}"/>
    <cellStyle name="20% - Accent5 14" xfId="278" xr:uid="{00000000-0005-0000-0000-000015010000}"/>
    <cellStyle name="20% - Accent5 15" xfId="279" xr:uid="{00000000-0005-0000-0000-000016010000}"/>
    <cellStyle name="20% - Accent5 2" xfId="280" xr:uid="{00000000-0005-0000-0000-000017010000}"/>
    <cellStyle name="20% - Accent5 2 2" xfId="281" xr:uid="{00000000-0005-0000-0000-000018010000}"/>
    <cellStyle name="20% - Accent5 2 2 2" xfId="282" xr:uid="{00000000-0005-0000-0000-000019010000}"/>
    <cellStyle name="20% - Accent5 2 3" xfId="283" xr:uid="{00000000-0005-0000-0000-00001A010000}"/>
    <cellStyle name="20% - Accent5 2 3 2" xfId="284" xr:uid="{00000000-0005-0000-0000-00001B010000}"/>
    <cellStyle name="20% - Accent5 2 3 2 2" xfId="285" xr:uid="{00000000-0005-0000-0000-00001C010000}"/>
    <cellStyle name="20% - Accent5 2 3 3" xfId="286" xr:uid="{00000000-0005-0000-0000-00001D010000}"/>
    <cellStyle name="20% - Accent5 2 3 4" xfId="287" xr:uid="{00000000-0005-0000-0000-00001E010000}"/>
    <cellStyle name="20% - Accent5 2 3 5" xfId="288" xr:uid="{00000000-0005-0000-0000-00001F010000}"/>
    <cellStyle name="20% - Accent5 2 3 6" xfId="289" xr:uid="{00000000-0005-0000-0000-000020010000}"/>
    <cellStyle name="20% - Accent5 2 4" xfId="290" xr:uid="{00000000-0005-0000-0000-000021010000}"/>
    <cellStyle name="20% - Accent5 2 4 2" xfId="291" xr:uid="{00000000-0005-0000-0000-000022010000}"/>
    <cellStyle name="20% - Accent5 2 4 3" xfId="292" xr:uid="{00000000-0005-0000-0000-000023010000}"/>
    <cellStyle name="20% - Accent5 2 4 4" xfId="293" xr:uid="{00000000-0005-0000-0000-000024010000}"/>
    <cellStyle name="20% - Accent5 2 4 5" xfId="294" xr:uid="{00000000-0005-0000-0000-000025010000}"/>
    <cellStyle name="20% - Accent5 2 5" xfId="295" xr:uid="{00000000-0005-0000-0000-000026010000}"/>
    <cellStyle name="20% - Accent5 2 5 2" xfId="296" xr:uid="{00000000-0005-0000-0000-000027010000}"/>
    <cellStyle name="20% - Accent5 2 5 3" xfId="297" xr:uid="{00000000-0005-0000-0000-000028010000}"/>
    <cellStyle name="20% - Accent5 2 6" xfId="298" xr:uid="{00000000-0005-0000-0000-000029010000}"/>
    <cellStyle name="20% - Accent5 3" xfId="299" xr:uid="{00000000-0005-0000-0000-00002A010000}"/>
    <cellStyle name="20% - Accent5 3 2" xfId="300" xr:uid="{00000000-0005-0000-0000-00002B010000}"/>
    <cellStyle name="20% - Accent5 3 3" xfId="301" xr:uid="{00000000-0005-0000-0000-00002C010000}"/>
    <cellStyle name="20% - Accent5 3 4" xfId="302" xr:uid="{00000000-0005-0000-0000-00002D010000}"/>
    <cellStyle name="20% - Accent5 3 5" xfId="303" xr:uid="{00000000-0005-0000-0000-00002E010000}"/>
    <cellStyle name="20% - Accent5 4" xfId="304" xr:uid="{00000000-0005-0000-0000-00002F010000}"/>
    <cellStyle name="20% - Accent5 4 2" xfId="305" xr:uid="{00000000-0005-0000-0000-000030010000}"/>
    <cellStyle name="20% - Accent5 4 2 2" xfId="306" xr:uid="{00000000-0005-0000-0000-000031010000}"/>
    <cellStyle name="20% - Accent5 4 2 3" xfId="307" xr:uid="{00000000-0005-0000-0000-000032010000}"/>
    <cellStyle name="20% - Accent5 4 2 4" xfId="308" xr:uid="{00000000-0005-0000-0000-000033010000}"/>
    <cellStyle name="20% - Accent5 4 3" xfId="309" xr:uid="{00000000-0005-0000-0000-000034010000}"/>
    <cellStyle name="20% - Accent5 4 3 2" xfId="310" xr:uid="{00000000-0005-0000-0000-000035010000}"/>
    <cellStyle name="20% - Accent5 4 3 3" xfId="311" xr:uid="{00000000-0005-0000-0000-000036010000}"/>
    <cellStyle name="20% - Accent5 4 3 4" xfId="312" xr:uid="{00000000-0005-0000-0000-000037010000}"/>
    <cellStyle name="20% - Accent5 4 4" xfId="313" xr:uid="{00000000-0005-0000-0000-000038010000}"/>
    <cellStyle name="20% - Accent5 5" xfId="314" xr:uid="{00000000-0005-0000-0000-000039010000}"/>
    <cellStyle name="20% - Accent5 5 2" xfId="315" xr:uid="{00000000-0005-0000-0000-00003A010000}"/>
    <cellStyle name="20% - Accent5 5 2 2" xfId="316" xr:uid="{00000000-0005-0000-0000-00003B010000}"/>
    <cellStyle name="20% - Accent5 5 2 3" xfId="317" xr:uid="{00000000-0005-0000-0000-00003C010000}"/>
    <cellStyle name="20% - Accent5 5 3" xfId="318" xr:uid="{00000000-0005-0000-0000-00003D010000}"/>
    <cellStyle name="20% - Accent5 5 3 2" xfId="319" xr:uid="{00000000-0005-0000-0000-00003E010000}"/>
    <cellStyle name="20% - Accent5 5 3 3" xfId="320" xr:uid="{00000000-0005-0000-0000-00003F010000}"/>
    <cellStyle name="20% - Accent5 5 4" xfId="321" xr:uid="{00000000-0005-0000-0000-000040010000}"/>
    <cellStyle name="20% - Accent5 5 4 2" xfId="322" xr:uid="{00000000-0005-0000-0000-000041010000}"/>
    <cellStyle name="20% - Accent5 5 4 2 2" xfId="323" xr:uid="{00000000-0005-0000-0000-000042010000}"/>
    <cellStyle name="20% - Accent5 5 4 3" xfId="324" xr:uid="{00000000-0005-0000-0000-000043010000}"/>
    <cellStyle name="20% - Accent5 5 4 3 2" xfId="325" xr:uid="{00000000-0005-0000-0000-000044010000}"/>
    <cellStyle name="20% - Accent5 6" xfId="326" xr:uid="{00000000-0005-0000-0000-000045010000}"/>
    <cellStyle name="20% - Accent5 6 2" xfId="327" xr:uid="{00000000-0005-0000-0000-000046010000}"/>
    <cellStyle name="20% - Accent5 6 3" xfId="328" xr:uid="{00000000-0005-0000-0000-000047010000}"/>
    <cellStyle name="20% - Accent5 6 4" xfId="329" xr:uid="{00000000-0005-0000-0000-000048010000}"/>
    <cellStyle name="20% - Accent5 7" xfId="330" xr:uid="{00000000-0005-0000-0000-000049010000}"/>
    <cellStyle name="20% - Accent5 7 2" xfId="331" xr:uid="{00000000-0005-0000-0000-00004A010000}"/>
    <cellStyle name="20% - Accent5 7 3" xfId="332" xr:uid="{00000000-0005-0000-0000-00004B010000}"/>
    <cellStyle name="20% - Accent5 8" xfId="333" xr:uid="{00000000-0005-0000-0000-00004C010000}"/>
    <cellStyle name="20% - Accent5 8 2" xfId="334" xr:uid="{00000000-0005-0000-0000-00004D010000}"/>
    <cellStyle name="20% - Accent5 9" xfId="335" xr:uid="{00000000-0005-0000-0000-00004E010000}"/>
    <cellStyle name="20% - Accent5 9 2" xfId="336" xr:uid="{00000000-0005-0000-0000-00004F010000}"/>
    <cellStyle name="20% - Accent5 9 3" xfId="337" xr:uid="{00000000-0005-0000-0000-000050010000}"/>
    <cellStyle name="20% - Accent5 9 3 2" xfId="338" xr:uid="{00000000-0005-0000-0000-000051010000}"/>
    <cellStyle name="20% - Accent5 9 4" xfId="339" xr:uid="{00000000-0005-0000-0000-000052010000}"/>
    <cellStyle name="20% - Accent5 9 4 2" xfId="340" xr:uid="{00000000-0005-0000-0000-000053010000}"/>
    <cellStyle name="20% - Accent6" xfId="341" builtinId="50" customBuiltin="1"/>
    <cellStyle name="20% - Accent6 10" xfId="342" xr:uid="{00000000-0005-0000-0000-000055010000}"/>
    <cellStyle name="20% - Accent6 11" xfId="343" xr:uid="{00000000-0005-0000-0000-000056010000}"/>
    <cellStyle name="20% - Accent6 12" xfId="344" xr:uid="{00000000-0005-0000-0000-000057010000}"/>
    <cellStyle name="20% - Accent6 13" xfId="345" xr:uid="{00000000-0005-0000-0000-000058010000}"/>
    <cellStyle name="20% - Accent6 14" xfId="346" xr:uid="{00000000-0005-0000-0000-000059010000}"/>
    <cellStyle name="20% - Accent6 15" xfId="347" xr:uid="{00000000-0005-0000-0000-00005A010000}"/>
    <cellStyle name="20% - Accent6 2" xfId="348" xr:uid="{00000000-0005-0000-0000-00005B010000}"/>
    <cellStyle name="20% - Accent6 2 2" xfId="349" xr:uid="{00000000-0005-0000-0000-00005C010000}"/>
    <cellStyle name="20% - Accent6 2 2 2" xfId="350" xr:uid="{00000000-0005-0000-0000-00005D010000}"/>
    <cellStyle name="20% - Accent6 2 3" xfId="351" xr:uid="{00000000-0005-0000-0000-00005E010000}"/>
    <cellStyle name="20% - Accent6 2 3 2" xfId="352" xr:uid="{00000000-0005-0000-0000-00005F010000}"/>
    <cellStyle name="20% - Accent6 2 3 2 2" xfId="353" xr:uid="{00000000-0005-0000-0000-000060010000}"/>
    <cellStyle name="20% - Accent6 2 3 3" xfId="354" xr:uid="{00000000-0005-0000-0000-000061010000}"/>
    <cellStyle name="20% - Accent6 2 3 4" xfId="355" xr:uid="{00000000-0005-0000-0000-000062010000}"/>
    <cellStyle name="20% - Accent6 2 3 5" xfId="356" xr:uid="{00000000-0005-0000-0000-000063010000}"/>
    <cellStyle name="20% - Accent6 2 3 6" xfId="357" xr:uid="{00000000-0005-0000-0000-000064010000}"/>
    <cellStyle name="20% - Accent6 2 4" xfId="358" xr:uid="{00000000-0005-0000-0000-000065010000}"/>
    <cellStyle name="20% - Accent6 2 4 2" xfId="359" xr:uid="{00000000-0005-0000-0000-000066010000}"/>
    <cellStyle name="20% - Accent6 2 4 3" xfId="360" xr:uid="{00000000-0005-0000-0000-000067010000}"/>
    <cellStyle name="20% - Accent6 2 4 4" xfId="361" xr:uid="{00000000-0005-0000-0000-000068010000}"/>
    <cellStyle name="20% - Accent6 2 4 5" xfId="362" xr:uid="{00000000-0005-0000-0000-000069010000}"/>
    <cellStyle name="20% - Accent6 2 5" xfId="363" xr:uid="{00000000-0005-0000-0000-00006A010000}"/>
    <cellStyle name="20% - Accent6 2 5 2" xfId="364" xr:uid="{00000000-0005-0000-0000-00006B010000}"/>
    <cellStyle name="20% - Accent6 2 5 3" xfId="365" xr:uid="{00000000-0005-0000-0000-00006C010000}"/>
    <cellStyle name="20% - Accent6 2 6" xfId="366" xr:uid="{00000000-0005-0000-0000-00006D010000}"/>
    <cellStyle name="20% - Accent6 3" xfId="367" xr:uid="{00000000-0005-0000-0000-00006E010000}"/>
    <cellStyle name="20% - Accent6 3 2" xfId="368" xr:uid="{00000000-0005-0000-0000-00006F010000}"/>
    <cellStyle name="20% - Accent6 3 3" xfId="369" xr:uid="{00000000-0005-0000-0000-000070010000}"/>
    <cellStyle name="20% - Accent6 3 4" xfId="370" xr:uid="{00000000-0005-0000-0000-000071010000}"/>
    <cellStyle name="20% - Accent6 3 5" xfId="371" xr:uid="{00000000-0005-0000-0000-000072010000}"/>
    <cellStyle name="20% - Accent6 4" xfId="372" xr:uid="{00000000-0005-0000-0000-000073010000}"/>
    <cellStyle name="20% - Accent6 4 2" xfId="373" xr:uid="{00000000-0005-0000-0000-000074010000}"/>
    <cellStyle name="20% - Accent6 4 2 2" xfId="374" xr:uid="{00000000-0005-0000-0000-000075010000}"/>
    <cellStyle name="20% - Accent6 4 2 3" xfId="375" xr:uid="{00000000-0005-0000-0000-000076010000}"/>
    <cellStyle name="20% - Accent6 4 2 4" xfId="376" xr:uid="{00000000-0005-0000-0000-000077010000}"/>
    <cellStyle name="20% - Accent6 4 3" xfId="377" xr:uid="{00000000-0005-0000-0000-000078010000}"/>
    <cellStyle name="20% - Accent6 4 3 2" xfId="378" xr:uid="{00000000-0005-0000-0000-000079010000}"/>
    <cellStyle name="20% - Accent6 4 3 3" xfId="379" xr:uid="{00000000-0005-0000-0000-00007A010000}"/>
    <cellStyle name="20% - Accent6 4 3 4" xfId="380" xr:uid="{00000000-0005-0000-0000-00007B010000}"/>
    <cellStyle name="20% - Accent6 4 4" xfId="381" xr:uid="{00000000-0005-0000-0000-00007C010000}"/>
    <cellStyle name="20% - Accent6 5" xfId="382" xr:uid="{00000000-0005-0000-0000-00007D010000}"/>
    <cellStyle name="20% - Accent6 5 2" xfId="383" xr:uid="{00000000-0005-0000-0000-00007E010000}"/>
    <cellStyle name="20% - Accent6 5 2 2" xfId="384" xr:uid="{00000000-0005-0000-0000-00007F010000}"/>
    <cellStyle name="20% - Accent6 5 2 3" xfId="385" xr:uid="{00000000-0005-0000-0000-000080010000}"/>
    <cellStyle name="20% - Accent6 5 3" xfId="386" xr:uid="{00000000-0005-0000-0000-000081010000}"/>
    <cellStyle name="20% - Accent6 5 3 2" xfId="387" xr:uid="{00000000-0005-0000-0000-000082010000}"/>
    <cellStyle name="20% - Accent6 5 3 3" xfId="388" xr:uid="{00000000-0005-0000-0000-000083010000}"/>
    <cellStyle name="20% - Accent6 5 4" xfId="389" xr:uid="{00000000-0005-0000-0000-000084010000}"/>
    <cellStyle name="20% - Accent6 5 4 2" xfId="390" xr:uid="{00000000-0005-0000-0000-000085010000}"/>
    <cellStyle name="20% - Accent6 5 4 2 2" xfId="391" xr:uid="{00000000-0005-0000-0000-000086010000}"/>
    <cellStyle name="20% - Accent6 5 4 3" xfId="392" xr:uid="{00000000-0005-0000-0000-000087010000}"/>
    <cellStyle name="20% - Accent6 5 4 3 2" xfId="393" xr:uid="{00000000-0005-0000-0000-000088010000}"/>
    <cellStyle name="20% - Accent6 6" xfId="394" xr:uid="{00000000-0005-0000-0000-000089010000}"/>
    <cellStyle name="20% - Accent6 6 2" xfId="395" xr:uid="{00000000-0005-0000-0000-00008A010000}"/>
    <cellStyle name="20% - Accent6 6 3" xfId="396" xr:uid="{00000000-0005-0000-0000-00008B010000}"/>
    <cellStyle name="20% - Accent6 6 4" xfId="397" xr:uid="{00000000-0005-0000-0000-00008C010000}"/>
    <cellStyle name="20% - Accent6 7" xfId="398" xr:uid="{00000000-0005-0000-0000-00008D010000}"/>
    <cellStyle name="20% - Accent6 7 2" xfId="399" xr:uid="{00000000-0005-0000-0000-00008E010000}"/>
    <cellStyle name="20% - Accent6 7 3" xfId="400" xr:uid="{00000000-0005-0000-0000-00008F010000}"/>
    <cellStyle name="20% - Accent6 8" xfId="401" xr:uid="{00000000-0005-0000-0000-000090010000}"/>
    <cellStyle name="20% - Accent6 8 2" xfId="402" xr:uid="{00000000-0005-0000-0000-000091010000}"/>
    <cellStyle name="20% - Accent6 9" xfId="403" xr:uid="{00000000-0005-0000-0000-000092010000}"/>
    <cellStyle name="20% - Accent6 9 2" xfId="404" xr:uid="{00000000-0005-0000-0000-000093010000}"/>
    <cellStyle name="20% - Accent6 9 3" xfId="405" xr:uid="{00000000-0005-0000-0000-000094010000}"/>
    <cellStyle name="20% - Accent6 9 3 2" xfId="406" xr:uid="{00000000-0005-0000-0000-000095010000}"/>
    <cellStyle name="20% - Accent6 9 4" xfId="407" xr:uid="{00000000-0005-0000-0000-000096010000}"/>
    <cellStyle name="20% - Accent6 9 4 2" xfId="408" xr:uid="{00000000-0005-0000-0000-000097010000}"/>
    <cellStyle name="40% - Accent1" xfId="409" builtinId="31" customBuiltin="1"/>
    <cellStyle name="40% - Accent1 10" xfId="410" xr:uid="{00000000-0005-0000-0000-000099010000}"/>
    <cellStyle name="40% - Accent1 11" xfId="411" xr:uid="{00000000-0005-0000-0000-00009A010000}"/>
    <cellStyle name="40% - Accent1 12" xfId="412" xr:uid="{00000000-0005-0000-0000-00009B010000}"/>
    <cellStyle name="40% - Accent1 13" xfId="413" xr:uid="{00000000-0005-0000-0000-00009C010000}"/>
    <cellStyle name="40% - Accent1 14" xfId="414" xr:uid="{00000000-0005-0000-0000-00009D010000}"/>
    <cellStyle name="40% - Accent1 15" xfId="415" xr:uid="{00000000-0005-0000-0000-00009E010000}"/>
    <cellStyle name="40% - Accent1 2" xfId="416" xr:uid="{00000000-0005-0000-0000-00009F010000}"/>
    <cellStyle name="40% - Accent1 2 2" xfId="417" xr:uid="{00000000-0005-0000-0000-0000A0010000}"/>
    <cellStyle name="40% - Accent1 2 2 2" xfId="418" xr:uid="{00000000-0005-0000-0000-0000A1010000}"/>
    <cellStyle name="40% - Accent1 2 3" xfId="419" xr:uid="{00000000-0005-0000-0000-0000A2010000}"/>
    <cellStyle name="40% - Accent1 2 3 2" xfId="420" xr:uid="{00000000-0005-0000-0000-0000A3010000}"/>
    <cellStyle name="40% - Accent1 2 3 2 2" xfId="421" xr:uid="{00000000-0005-0000-0000-0000A4010000}"/>
    <cellStyle name="40% - Accent1 2 3 3" xfId="422" xr:uid="{00000000-0005-0000-0000-0000A5010000}"/>
    <cellStyle name="40% - Accent1 2 3 4" xfId="423" xr:uid="{00000000-0005-0000-0000-0000A6010000}"/>
    <cellStyle name="40% - Accent1 2 3 5" xfId="424" xr:uid="{00000000-0005-0000-0000-0000A7010000}"/>
    <cellStyle name="40% - Accent1 2 3 6" xfId="425" xr:uid="{00000000-0005-0000-0000-0000A8010000}"/>
    <cellStyle name="40% - Accent1 2 4" xfId="426" xr:uid="{00000000-0005-0000-0000-0000A9010000}"/>
    <cellStyle name="40% - Accent1 2 4 2" xfId="427" xr:uid="{00000000-0005-0000-0000-0000AA010000}"/>
    <cellStyle name="40% - Accent1 2 4 3" xfId="428" xr:uid="{00000000-0005-0000-0000-0000AB010000}"/>
    <cellStyle name="40% - Accent1 2 4 4" xfId="429" xr:uid="{00000000-0005-0000-0000-0000AC010000}"/>
    <cellStyle name="40% - Accent1 2 4 5" xfId="430" xr:uid="{00000000-0005-0000-0000-0000AD010000}"/>
    <cellStyle name="40% - Accent1 2 5" xfId="431" xr:uid="{00000000-0005-0000-0000-0000AE010000}"/>
    <cellStyle name="40% - Accent1 2 5 2" xfId="432" xr:uid="{00000000-0005-0000-0000-0000AF010000}"/>
    <cellStyle name="40% - Accent1 2 5 3" xfId="433" xr:uid="{00000000-0005-0000-0000-0000B0010000}"/>
    <cellStyle name="40% - Accent1 2 6" xfId="434" xr:uid="{00000000-0005-0000-0000-0000B1010000}"/>
    <cellStyle name="40% - Accent1 3" xfId="435" xr:uid="{00000000-0005-0000-0000-0000B2010000}"/>
    <cellStyle name="40% - Accent1 3 2" xfId="436" xr:uid="{00000000-0005-0000-0000-0000B3010000}"/>
    <cellStyle name="40% - Accent1 3 3" xfId="437" xr:uid="{00000000-0005-0000-0000-0000B4010000}"/>
    <cellStyle name="40% - Accent1 3 4" xfId="438" xr:uid="{00000000-0005-0000-0000-0000B5010000}"/>
    <cellStyle name="40% - Accent1 3 5" xfId="439" xr:uid="{00000000-0005-0000-0000-0000B6010000}"/>
    <cellStyle name="40% - Accent1 4" xfId="440" xr:uid="{00000000-0005-0000-0000-0000B7010000}"/>
    <cellStyle name="40% - Accent1 4 2" xfId="441" xr:uid="{00000000-0005-0000-0000-0000B8010000}"/>
    <cellStyle name="40% - Accent1 4 2 2" xfId="442" xr:uid="{00000000-0005-0000-0000-0000B9010000}"/>
    <cellStyle name="40% - Accent1 4 2 3" xfId="443" xr:uid="{00000000-0005-0000-0000-0000BA010000}"/>
    <cellStyle name="40% - Accent1 4 2 4" xfId="444" xr:uid="{00000000-0005-0000-0000-0000BB010000}"/>
    <cellStyle name="40% - Accent1 4 3" xfId="445" xr:uid="{00000000-0005-0000-0000-0000BC010000}"/>
    <cellStyle name="40% - Accent1 4 3 2" xfId="446" xr:uid="{00000000-0005-0000-0000-0000BD010000}"/>
    <cellStyle name="40% - Accent1 4 3 3" xfId="447" xr:uid="{00000000-0005-0000-0000-0000BE010000}"/>
    <cellStyle name="40% - Accent1 4 3 4" xfId="448" xr:uid="{00000000-0005-0000-0000-0000BF010000}"/>
    <cellStyle name="40% - Accent1 4 4" xfId="449" xr:uid="{00000000-0005-0000-0000-0000C0010000}"/>
    <cellStyle name="40% - Accent1 5" xfId="450" xr:uid="{00000000-0005-0000-0000-0000C1010000}"/>
    <cellStyle name="40% - Accent1 5 2" xfId="451" xr:uid="{00000000-0005-0000-0000-0000C2010000}"/>
    <cellStyle name="40% - Accent1 5 2 2" xfId="452" xr:uid="{00000000-0005-0000-0000-0000C3010000}"/>
    <cellStyle name="40% - Accent1 5 2 3" xfId="453" xr:uid="{00000000-0005-0000-0000-0000C4010000}"/>
    <cellStyle name="40% - Accent1 5 3" xfId="454" xr:uid="{00000000-0005-0000-0000-0000C5010000}"/>
    <cellStyle name="40% - Accent1 5 3 2" xfId="455" xr:uid="{00000000-0005-0000-0000-0000C6010000}"/>
    <cellStyle name="40% - Accent1 5 3 3" xfId="456" xr:uid="{00000000-0005-0000-0000-0000C7010000}"/>
    <cellStyle name="40% - Accent1 5 4" xfId="457" xr:uid="{00000000-0005-0000-0000-0000C8010000}"/>
    <cellStyle name="40% - Accent1 5 4 2" xfId="458" xr:uid="{00000000-0005-0000-0000-0000C9010000}"/>
    <cellStyle name="40% - Accent1 5 4 2 2" xfId="459" xr:uid="{00000000-0005-0000-0000-0000CA010000}"/>
    <cellStyle name="40% - Accent1 5 4 3" xfId="460" xr:uid="{00000000-0005-0000-0000-0000CB010000}"/>
    <cellStyle name="40% - Accent1 5 4 3 2" xfId="461" xr:uid="{00000000-0005-0000-0000-0000CC010000}"/>
    <cellStyle name="40% - Accent1 6" xfId="462" xr:uid="{00000000-0005-0000-0000-0000CD010000}"/>
    <cellStyle name="40% - Accent1 6 2" xfId="463" xr:uid="{00000000-0005-0000-0000-0000CE010000}"/>
    <cellStyle name="40% - Accent1 6 3" xfId="464" xr:uid="{00000000-0005-0000-0000-0000CF010000}"/>
    <cellStyle name="40% - Accent1 6 4" xfId="465" xr:uid="{00000000-0005-0000-0000-0000D0010000}"/>
    <cellStyle name="40% - Accent1 7" xfId="466" xr:uid="{00000000-0005-0000-0000-0000D1010000}"/>
    <cellStyle name="40% - Accent1 7 2" xfId="467" xr:uid="{00000000-0005-0000-0000-0000D2010000}"/>
    <cellStyle name="40% - Accent1 7 3" xfId="468" xr:uid="{00000000-0005-0000-0000-0000D3010000}"/>
    <cellStyle name="40% - Accent1 8" xfId="469" xr:uid="{00000000-0005-0000-0000-0000D4010000}"/>
    <cellStyle name="40% - Accent1 8 2" xfId="470" xr:uid="{00000000-0005-0000-0000-0000D5010000}"/>
    <cellStyle name="40% - Accent1 9" xfId="471" xr:uid="{00000000-0005-0000-0000-0000D6010000}"/>
    <cellStyle name="40% - Accent1 9 2" xfId="472" xr:uid="{00000000-0005-0000-0000-0000D7010000}"/>
    <cellStyle name="40% - Accent1 9 3" xfId="473" xr:uid="{00000000-0005-0000-0000-0000D8010000}"/>
    <cellStyle name="40% - Accent1 9 3 2" xfId="474" xr:uid="{00000000-0005-0000-0000-0000D9010000}"/>
    <cellStyle name="40% - Accent1 9 4" xfId="475" xr:uid="{00000000-0005-0000-0000-0000DA010000}"/>
    <cellStyle name="40% - Accent1 9 4 2" xfId="476" xr:uid="{00000000-0005-0000-0000-0000DB010000}"/>
    <cellStyle name="40% - Accent2" xfId="477" builtinId="35" customBuiltin="1"/>
    <cellStyle name="40% - Accent2 10" xfId="478" xr:uid="{00000000-0005-0000-0000-0000DD010000}"/>
    <cellStyle name="40% - Accent2 11" xfId="479" xr:uid="{00000000-0005-0000-0000-0000DE010000}"/>
    <cellStyle name="40% - Accent2 12" xfId="480" xr:uid="{00000000-0005-0000-0000-0000DF010000}"/>
    <cellStyle name="40% - Accent2 13" xfId="481" xr:uid="{00000000-0005-0000-0000-0000E0010000}"/>
    <cellStyle name="40% - Accent2 14" xfId="482" xr:uid="{00000000-0005-0000-0000-0000E1010000}"/>
    <cellStyle name="40% - Accent2 15" xfId="483" xr:uid="{00000000-0005-0000-0000-0000E2010000}"/>
    <cellStyle name="40% - Accent2 2" xfId="484" xr:uid="{00000000-0005-0000-0000-0000E3010000}"/>
    <cellStyle name="40% - Accent2 2 2" xfId="485" xr:uid="{00000000-0005-0000-0000-0000E4010000}"/>
    <cellStyle name="40% - Accent2 2 2 2" xfId="486" xr:uid="{00000000-0005-0000-0000-0000E5010000}"/>
    <cellStyle name="40% - Accent2 2 3" xfId="487" xr:uid="{00000000-0005-0000-0000-0000E6010000}"/>
    <cellStyle name="40% - Accent2 2 3 2" xfId="488" xr:uid="{00000000-0005-0000-0000-0000E7010000}"/>
    <cellStyle name="40% - Accent2 2 3 2 2" xfId="489" xr:uid="{00000000-0005-0000-0000-0000E8010000}"/>
    <cellStyle name="40% - Accent2 2 3 3" xfId="490" xr:uid="{00000000-0005-0000-0000-0000E9010000}"/>
    <cellStyle name="40% - Accent2 2 3 4" xfId="491" xr:uid="{00000000-0005-0000-0000-0000EA010000}"/>
    <cellStyle name="40% - Accent2 2 3 5" xfId="492" xr:uid="{00000000-0005-0000-0000-0000EB010000}"/>
    <cellStyle name="40% - Accent2 2 3 6" xfId="493" xr:uid="{00000000-0005-0000-0000-0000EC010000}"/>
    <cellStyle name="40% - Accent2 2 4" xfId="494" xr:uid="{00000000-0005-0000-0000-0000ED010000}"/>
    <cellStyle name="40% - Accent2 2 4 2" xfId="495" xr:uid="{00000000-0005-0000-0000-0000EE010000}"/>
    <cellStyle name="40% - Accent2 2 4 3" xfId="496" xr:uid="{00000000-0005-0000-0000-0000EF010000}"/>
    <cellStyle name="40% - Accent2 2 4 4" xfId="497" xr:uid="{00000000-0005-0000-0000-0000F0010000}"/>
    <cellStyle name="40% - Accent2 2 4 5" xfId="498" xr:uid="{00000000-0005-0000-0000-0000F1010000}"/>
    <cellStyle name="40% - Accent2 2 5" xfId="499" xr:uid="{00000000-0005-0000-0000-0000F2010000}"/>
    <cellStyle name="40% - Accent2 2 5 2" xfId="500" xr:uid="{00000000-0005-0000-0000-0000F3010000}"/>
    <cellStyle name="40% - Accent2 2 5 3" xfId="501" xr:uid="{00000000-0005-0000-0000-0000F4010000}"/>
    <cellStyle name="40% - Accent2 2 6" xfId="502" xr:uid="{00000000-0005-0000-0000-0000F5010000}"/>
    <cellStyle name="40% - Accent2 3" xfId="503" xr:uid="{00000000-0005-0000-0000-0000F6010000}"/>
    <cellStyle name="40% - Accent2 3 2" xfId="504" xr:uid="{00000000-0005-0000-0000-0000F7010000}"/>
    <cellStyle name="40% - Accent2 3 3" xfId="505" xr:uid="{00000000-0005-0000-0000-0000F8010000}"/>
    <cellStyle name="40% - Accent2 3 4" xfId="506" xr:uid="{00000000-0005-0000-0000-0000F9010000}"/>
    <cellStyle name="40% - Accent2 3 5" xfId="507" xr:uid="{00000000-0005-0000-0000-0000FA010000}"/>
    <cellStyle name="40% - Accent2 4" xfId="508" xr:uid="{00000000-0005-0000-0000-0000FB010000}"/>
    <cellStyle name="40% - Accent2 4 2" xfId="509" xr:uid="{00000000-0005-0000-0000-0000FC010000}"/>
    <cellStyle name="40% - Accent2 4 2 2" xfId="510" xr:uid="{00000000-0005-0000-0000-0000FD010000}"/>
    <cellStyle name="40% - Accent2 4 2 3" xfId="511" xr:uid="{00000000-0005-0000-0000-0000FE010000}"/>
    <cellStyle name="40% - Accent2 4 2 4" xfId="512" xr:uid="{00000000-0005-0000-0000-0000FF010000}"/>
    <cellStyle name="40% - Accent2 4 3" xfId="513" xr:uid="{00000000-0005-0000-0000-000000020000}"/>
    <cellStyle name="40% - Accent2 4 3 2" xfId="514" xr:uid="{00000000-0005-0000-0000-000001020000}"/>
    <cellStyle name="40% - Accent2 4 3 3" xfId="515" xr:uid="{00000000-0005-0000-0000-000002020000}"/>
    <cellStyle name="40% - Accent2 4 3 4" xfId="516" xr:uid="{00000000-0005-0000-0000-000003020000}"/>
    <cellStyle name="40% - Accent2 4 4" xfId="517" xr:uid="{00000000-0005-0000-0000-000004020000}"/>
    <cellStyle name="40% - Accent2 5" xfId="518" xr:uid="{00000000-0005-0000-0000-000005020000}"/>
    <cellStyle name="40% - Accent2 5 2" xfId="519" xr:uid="{00000000-0005-0000-0000-000006020000}"/>
    <cellStyle name="40% - Accent2 5 2 2" xfId="520" xr:uid="{00000000-0005-0000-0000-000007020000}"/>
    <cellStyle name="40% - Accent2 5 2 3" xfId="521" xr:uid="{00000000-0005-0000-0000-000008020000}"/>
    <cellStyle name="40% - Accent2 5 3" xfId="522" xr:uid="{00000000-0005-0000-0000-000009020000}"/>
    <cellStyle name="40% - Accent2 5 3 2" xfId="523" xr:uid="{00000000-0005-0000-0000-00000A020000}"/>
    <cellStyle name="40% - Accent2 5 3 3" xfId="524" xr:uid="{00000000-0005-0000-0000-00000B020000}"/>
    <cellStyle name="40% - Accent2 5 4" xfId="525" xr:uid="{00000000-0005-0000-0000-00000C020000}"/>
    <cellStyle name="40% - Accent2 5 4 2" xfId="526" xr:uid="{00000000-0005-0000-0000-00000D020000}"/>
    <cellStyle name="40% - Accent2 5 4 2 2" xfId="527" xr:uid="{00000000-0005-0000-0000-00000E020000}"/>
    <cellStyle name="40% - Accent2 5 4 3" xfId="528" xr:uid="{00000000-0005-0000-0000-00000F020000}"/>
    <cellStyle name="40% - Accent2 5 4 3 2" xfId="529" xr:uid="{00000000-0005-0000-0000-000010020000}"/>
    <cellStyle name="40% - Accent2 6" xfId="530" xr:uid="{00000000-0005-0000-0000-000011020000}"/>
    <cellStyle name="40% - Accent2 6 2" xfId="531" xr:uid="{00000000-0005-0000-0000-000012020000}"/>
    <cellStyle name="40% - Accent2 6 3" xfId="532" xr:uid="{00000000-0005-0000-0000-000013020000}"/>
    <cellStyle name="40% - Accent2 6 4" xfId="533" xr:uid="{00000000-0005-0000-0000-000014020000}"/>
    <cellStyle name="40% - Accent2 7" xfId="534" xr:uid="{00000000-0005-0000-0000-000015020000}"/>
    <cellStyle name="40% - Accent2 7 2" xfId="535" xr:uid="{00000000-0005-0000-0000-000016020000}"/>
    <cellStyle name="40% - Accent2 7 3" xfId="536" xr:uid="{00000000-0005-0000-0000-000017020000}"/>
    <cellStyle name="40% - Accent2 8" xfId="537" xr:uid="{00000000-0005-0000-0000-000018020000}"/>
    <cellStyle name="40% - Accent2 8 2" xfId="538" xr:uid="{00000000-0005-0000-0000-000019020000}"/>
    <cellStyle name="40% - Accent2 9" xfId="539" xr:uid="{00000000-0005-0000-0000-00001A020000}"/>
    <cellStyle name="40% - Accent2 9 2" xfId="540" xr:uid="{00000000-0005-0000-0000-00001B020000}"/>
    <cellStyle name="40% - Accent2 9 3" xfId="541" xr:uid="{00000000-0005-0000-0000-00001C020000}"/>
    <cellStyle name="40% - Accent2 9 3 2" xfId="542" xr:uid="{00000000-0005-0000-0000-00001D020000}"/>
    <cellStyle name="40% - Accent2 9 4" xfId="543" xr:uid="{00000000-0005-0000-0000-00001E020000}"/>
    <cellStyle name="40% - Accent2 9 4 2" xfId="544" xr:uid="{00000000-0005-0000-0000-00001F020000}"/>
    <cellStyle name="40% - Accent3" xfId="545" builtinId="39" customBuiltin="1"/>
    <cellStyle name="40% - Accent3 10" xfId="546" xr:uid="{00000000-0005-0000-0000-000021020000}"/>
    <cellStyle name="40% - Accent3 11" xfId="547" xr:uid="{00000000-0005-0000-0000-000022020000}"/>
    <cellStyle name="40% - Accent3 12" xfId="548" xr:uid="{00000000-0005-0000-0000-000023020000}"/>
    <cellStyle name="40% - Accent3 13" xfId="549" xr:uid="{00000000-0005-0000-0000-000024020000}"/>
    <cellStyle name="40% - Accent3 14" xfId="550" xr:uid="{00000000-0005-0000-0000-000025020000}"/>
    <cellStyle name="40% - Accent3 15" xfId="551" xr:uid="{00000000-0005-0000-0000-000026020000}"/>
    <cellStyle name="40% - Accent3 2" xfId="552" xr:uid="{00000000-0005-0000-0000-000027020000}"/>
    <cellStyle name="40% - Accent3 2 2" xfId="553" xr:uid="{00000000-0005-0000-0000-000028020000}"/>
    <cellStyle name="40% - Accent3 2 2 2" xfId="554" xr:uid="{00000000-0005-0000-0000-000029020000}"/>
    <cellStyle name="40% - Accent3 2 3" xfId="555" xr:uid="{00000000-0005-0000-0000-00002A020000}"/>
    <cellStyle name="40% - Accent3 2 3 2" xfId="556" xr:uid="{00000000-0005-0000-0000-00002B020000}"/>
    <cellStyle name="40% - Accent3 2 3 2 2" xfId="557" xr:uid="{00000000-0005-0000-0000-00002C020000}"/>
    <cellStyle name="40% - Accent3 2 3 3" xfId="558" xr:uid="{00000000-0005-0000-0000-00002D020000}"/>
    <cellStyle name="40% - Accent3 2 3 4" xfId="559" xr:uid="{00000000-0005-0000-0000-00002E020000}"/>
    <cellStyle name="40% - Accent3 2 3 5" xfId="560" xr:uid="{00000000-0005-0000-0000-00002F020000}"/>
    <cellStyle name="40% - Accent3 2 3 6" xfId="561" xr:uid="{00000000-0005-0000-0000-000030020000}"/>
    <cellStyle name="40% - Accent3 2 4" xfId="562" xr:uid="{00000000-0005-0000-0000-000031020000}"/>
    <cellStyle name="40% - Accent3 2 4 2" xfId="563" xr:uid="{00000000-0005-0000-0000-000032020000}"/>
    <cellStyle name="40% - Accent3 2 4 3" xfId="564" xr:uid="{00000000-0005-0000-0000-000033020000}"/>
    <cellStyle name="40% - Accent3 2 4 4" xfId="565" xr:uid="{00000000-0005-0000-0000-000034020000}"/>
    <cellStyle name="40% - Accent3 2 4 5" xfId="566" xr:uid="{00000000-0005-0000-0000-000035020000}"/>
    <cellStyle name="40% - Accent3 2 5" xfId="567" xr:uid="{00000000-0005-0000-0000-000036020000}"/>
    <cellStyle name="40% - Accent3 2 5 2" xfId="568" xr:uid="{00000000-0005-0000-0000-000037020000}"/>
    <cellStyle name="40% - Accent3 2 5 3" xfId="569" xr:uid="{00000000-0005-0000-0000-000038020000}"/>
    <cellStyle name="40% - Accent3 2 6" xfId="570" xr:uid="{00000000-0005-0000-0000-000039020000}"/>
    <cellStyle name="40% - Accent3 3" xfId="571" xr:uid="{00000000-0005-0000-0000-00003A020000}"/>
    <cellStyle name="40% - Accent3 3 2" xfId="572" xr:uid="{00000000-0005-0000-0000-00003B020000}"/>
    <cellStyle name="40% - Accent3 3 3" xfId="573" xr:uid="{00000000-0005-0000-0000-00003C020000}"/>
    <cellStyle name="40% - Accent3 3 4" xfId="574" xr:uid="{00000000-0005-0000-0000-00003D020000}"/>
    <cellStyle name="40% - Accent3 3 5" xfId="575" xr:uid="{00000000-0005-0000-0000-00003E020000}"/>
    <cellStyle name="40% - Accent3 4" xfId="576" xr:uid="{00000000-0005-0000-0000-00003F020000}"/>
    <cellStyle name="40% - Accent3 4 2" xfId="577" xr:uid="{00000000-0005-0000-0000-000040020000}"/>
    <cellStyle name="40% - Accent3 4 2 2" xfId="578" xr:uid="{00000000-0005-0000-0000-000041020000}"/>
    <cellStyle name="40% - Accent3 4 2 3" xfId="579" xr:uid="{00000000-0005-0000-0000-000042020000}"/>
    <cellStyle name="40% - Accent3 4 2 4" xfId="580" xr:uid="{00000000-0005-0000-0000-000043020000}"/>
    <cellStyle name="40% - Accent3 4 3" xfId="581" xr:uid="{00000000-0005-0000-0000-000044020000}"/>
    <cellStyle name="40% - Accent3 4 3 2" xfId="582" xr:uid="{00000000-0005-0000-0000-000045020000}"/>
    <cellStyle name="40% - Accent3 4 3 3" xfId="583" xr:uid="{00000000-0005-0000-0000-000046020000}"/>
    <cellStyle name="40% - Accent3 4 3 4" xfId="584" xr:uid="{00000000-0005-0000-0000-000047020000}"/>
    <cellStyle name="40% - Accent3 4 4" xfId="585" xr:uid="{00000000-0005-0000-0000-000048020000}"/>
    <cellStyle name="40% - Accent3 5" xfId="586" xr:uid="{00000000-0005-0000-0000-000049020000}"/>
    <cellStyle name="40% - Accent3 5 2" xfId="587" xr:uid="{00000000-0005-0000-0000-00004A020000}"/>
    <cellStyle name="40% - Accent3 5 2 2" xfId="588" xr:uid="{00000000-0005-0000-0000-00004B020000}"/>
    <cellStyle name="40% - Accent3 5 2 3" xfId="589" xr:uid="{00000000-0005-0000-0000-00004C020000}"/>
    <cellStyle name="40% - Accent3 5 3" xfId="590" xr:uid="{00000000-0005-0000-0000-00004D020000}"/>
    <cellStyle name="40% - Accent3 5 3 2" xfId="591" xr:uid="{00000000-0005-0000-0000-00004E020000}"/>
    <cellStyle name="40% - Accent3 5 3 3" xfId="592" xr:uid="{00000000-0005-0000-0000-00004F020000}"/>
    <cellStyle name="40% - Accent3 5 4" xfId="593" xr:uid="{00000000-0005-0000-0000-000050020000}"/>
    <cellStyle name="40% - Accent3 5 4 2" xfId="594" xr:uid="{00000000-0005-0000-0000-000051020000}"/>
    <cellStyle name="40% - Accent3 5 4 2 2" xfId="595" xr:uid="{00000000-0005-0000-0000-000052020000}"/>
    <cellStyle name="40% - Accent3 5 4 3" xfId="596" xr:uid="{00000000-0005-0000-0000-000053020000}"/>
    <cellStyle name="40% - Accent3 5 4 3 2" xfId="597" xr:uid="{00000000-0005-0000-0000-000054020000}"/>
    <cellStyle name="40% - Accent3 6" xfId="598" xr:uid="{00000000-0005-0000-0000-000055020000}"/>
    <cellStyle name="40% - Accent3 6 2" xfId="599" xr:uid="{00000000-0005-0000-0000-000056020000}"/>
    <cellStyle name="40% - Accent3 6 3" xfId="600" xr:uid="{00000000-0005-0000-0000-000057020000}"/>
    <cellStyle name="40% - Accent3 6 4" xfId="601" xr:uid="{00000000-0005-0000-0000-000058020000}"/>
    <cellStyle name="40% - Accent3 7" xfId="602" xr:uid="{00000000-0005-0000-0000-000059020000}"/>
    <cellStyle name="40% - Accent3 7 2" xfId="603" xr:uid="{00000000-0005-0000-0000-00005A020000}"/>
    <cellStyle name="40% - Accent3 7 3" xfId="604" xr:uid="{00000000-0005-0000-0000-00005B020000}"/>
    <cellStyle name="40% - Accent3 8" xfId="605" xr:uid="{00000000-0005-0000-0000-00005C020000}"/>
    <cellStyle name="40% - Accent3 8 2" xfId="606" xr:uid="{00000000-0005-0000-0000-00005D020000}"/>
    <cellStyle name="40% - Accent3 9" xfId="607" xr:uid="{00000000-0005-0000-0000-00005E020000}"/>
    <cellStyle name="40% - Accent3 9 2" xfId="608" xr:uid="{00000000-0005-0000-0000-00005F020000}"/>
    <cellStyle name="40% - Accent3 9 3" xfId="609" xr:uid="{00000000-0005-0000-0000-000060020000}"/>
    <cellStyle name="40% - Accent3 9 3 2" xfId="610" xr:uid="{00000000-0005-0000-0000-000061020000}"/>
    <cellStyle name="40% - Accent3 9 4" xfId="611" xr:uid="{00000000-0005-0000-0000-000062020000}"/>
    <cellStyle name="40% - Accent3 9 4 2" xfId="612" xr:uid="{00000000-0005-0000-0000-000063020000}"/>
    <cellStyle name="40% - Accent4" xfId="613" builtinId="43" customBuiltin="1"/>
    <cellStyle name="40% - Accent4 10" xfId="614" xr:uid="{00000000-0005-0000-0000-000065020000}"/>
    <cellStyle name="40% - Accent4 11" xfId="615" xr:uid="{00000000-0005-0000-0000-000066020000}"/>
    <cellStyle name="40% - Accent4 12" xfId="616" xr:uid="{00000000-0005-0000-0000-000067020000}"/>
    <cellStyle name="40% - Accent4 13" xfId="617" xr:uid="{00000000-0005-0000-0000-000068020000}"/>
    <cellStyle name="40% - Accent4 14" xfId="618" xr:uid="{00000000-0005-0000-0000-000069020000}"/>
    <cellStyle name="40% - Accent4 15" xfId="619" xr:uid="{00000000-0005-0000-0000-00006A020000}"/>
    <cellStyle name="40% - Accent4 2" xfId="620" xr:uid="{00000000-0005-0000-0000-00006B020000}"/>
    <cellStyle name="40% - Accent4 2 2" xfId="621" xr:uid="{00000000-0005-0000-0000-00006C020000}"/>
    <cellStyle name="40% - Accent4 2 2 2" xfId="622" xr:uid="{00000000-0005-0000-0000-00006D020000}"/>
    <cellStyle name="40% - Accent4 2 3" xfId="623" xr:uid="{00000000-0005-0000-0000-00006E020000}"/>
    <cellStyle name="40% - Accent4 2 3 2" xfId="624" xr:uid="{00000000-0005-0000-0000-00006F020000}"/>
    <cellStyle name="40% - Accent4 2 3 2 2" xfId="625" xr:uid="{00000000-0005-0000-0000-000070020000}"/>
    <cellStyle name="40% - Accent4 2 3 3" xfId="626" xr:uid="{00000000-0005-0000-0000-000071020000}"/>
    <cellStyle name="40% - Accent4 2 3 4" xfId="627" xr:uid="{00000000-0005-0000-0000-000072020000}"/>
    <cellStyle name="40% - Accent4 2 3 5" xfId="628" xr:uid="{00000000-0005-0000-0000-000073020000}"/>
    <cellStyle name="40% - Accent4 2 3 6" xfId="629" xr:uid="{00000000-0005-0000-0000-000074020000}"/>
    <cellStyle name="40% - Accent4 2 4" xfId="630" xr:uid="{00000000-0005-0000-0000-000075020000}"/>
    <cellStyle name="40% - Accent4 2 4 2" xfId="631" xr:uid="{00000000-0005-0000-0000-000076020000}"/>
    <cellStyle name="40% - Accent4 2 4 3" xfId="632" xr:uid="{00000000-0005-0000-0000-000077020000}"/>
    <cellStyle name="40% - Accent4 2 4 4" xfId="633" xr:uid="{00000000-0005-0000-0000-000078020000}"/>
    <cellStyle name="40% - Accent4 2 4 5" xfId="634" xr:uid="{00000000-0005-0000-0000-000079020000}"/>
    <cellStyle name="40% - Accent4 2 5" xfId="635" xr:uid="{00000000-0005-0000-0000-00007A020000}"/>
    <cellStyle name="40% - Accent4 2 5 2" xfId="636" xr:uid="{00000000-0005-0000-0000-00007B020000}"/>
    <cellStyle name="40% - Accent4 2 5 3" xfId="637" xr:uid="{00000000-0005-0000-0000-00007C020000}"/>
    <cellStyle name="40% - Accent4 2 6" xfId="638" xr:uid="{00000000-0005-0000-0000-00007D020000}"/>
    <cellStyle name="40% - Accent4 3" xfId="639" xr:uid="{00000000-0005-0000-0000-00007E020000}"/>
    <cellStyle name="40% - Accent4 3 2" xfId="640" xr:uid="{00000000-0005-0000-0000-00007F020000}"/>
    <cellStyle name="40% - Accent4 3 3" xfId="641" xr:uid="{00000000-0005-0000-0000-000080020000}"/>
    <cellStyle name="40% - Accent4 3 4" xfId="642" xr:uid="{00000000-0005-0000-0000-000081020000}"/>
    <cellStyle name="40% - Accent4 3 5" xfId="643" xr:uid="{00000000-0005-0000-0000-000082020000}"/>
    <cellStyle name="40% - Accent4 4" xfId="644" xr:uid="{00000000-0005-0000-0000-000083020000}"/>
    <cellStyle name="40% - Accent4 4 2" xfId="645" xr:uid="{00000000-0005-0000-0000-000084020000}"/>
    <cellStyle name="40% - Accent4 4 2 2" xfId="646" xr:uid="{00000000-0005-0000-0000-000085020000}"/>
    <cellStyle name="40% - Accent4 4 2 3" xfId="647" xr:uid="{00000000-0005-0000-0000-000086020000}"/>
    <cellStyle name="40% - Accent4 4 2 4" xfId="648" xr:uid="{00000000-0005-0000-0000-000087020000}"/>
    <cellStyle name="40% - Accent4 4 3" xfId="649" xr:uid="{00000000-0005-0000-0000-000088020000}"/>
    <cellStyle name="40% - Accent4 4 3 2" xfId="650" xr:uid="{00000000-0005-0000-0000-000089020000}"/>
    <cellStyle name="40% - Accent4 4 3 3" xfId="651" xr:uid="{00000000-0005-0000-0000-00008A020000}"/>
    <cellStyle name="40% - Accent4 4 3 4" xfId="652" xr:uid="{00000000-0005-0000-0000-00008B020000}"/>
    <cellStyle name="40% - Accent4 4 4" xfId="653" xr:uid="{00000000-0005-0000-0000-00008C020000}"/>
    <cellStyle name="40% - Accent4 5" xfId="654" xr:uid="{00000000-0005-0000-0000-00008D020000}"/>
    <cellStyle name="40% - Accent4 5 2" xfId="655" xr:uid="{00000000-0005-0000-0000-00008E020000}"/>
    <cellStyle name="40% - Accent4 5 2 2" xfId="656" xr:uid="{00000000-0005-0000-0000-00008F020000}"/>
    <cellStyle name="40% - Accent4 5 2 3" xfId="657" xr:uid="{00000000-0005-0000-0000-000090020000}"/>
    <cellStyle name="40% - Accent4 5 3" xfId="658" xr:uid="{00000000-0005-0000-0000-000091020000}"/>
    <cellStyle name="40% - Accent4 5 3 2" xfId="659" xr:uid="{00000000-0005-0000-0000-000092020000}"/>
    <cellStyle name="40% - Accent4 5 3 3" xfId="660" xr:uid="{00000000-0005-0000-0000-000093020000}"/>
    <cellStyle name="40% - Accent4 5 4" xfId="661" xr:uid="{00000000-0005-0000-0000-000094020000}"/>
    <cellStyle name="40% - Accent4 5 4 2" xfId="662" xr:uid="{00000000-0005-0000-0000-000095020000}"/>
    <cellStyle name="40% - Accent4 5 4 2 2" xfId="663" xr:uid="{00000000-0005-0000-0000-000096020000}"/>
    <cellStyle name="40% - Accent4 5 4 3" xfId="664" xr:uid="{00000000-0005-0000-0000-000097020000}"/>
    <cellStyle name="40% - Accent4 5 4 3 2" xfId="665" xr:uid="{00000000-0005-0000-0000-000098020000}"/>
    <cellStyle name="40% - Accent4 6" xfId="666" xr:uid="{00000000-0005-0000-0000-000099020000}"/>
    <cellStyle name="40% - Accent4 6 2" xfId="667" xr:uid="{00000000-0005-0000-0000-00009A020000}"/>
    <cellStyle name="40% - Accent4 6 3" xfId="668" xr:uid="{00000000-0005-0000-0000-00009B020000}"/>
    <cellStyle name="40% - Accent4 6 4" xfId="669" xr:uid="{00000000-0005-0000-0000-00009C020000}"/>
    <cellStyle name="40% - Accent4 7" xfId="670" xr:uid="{00000000-0005-0000-0000-00009D020000}"/>
    <cellStyle name="40% - Accent4 7 2" xfId="671" xr:uid="{00000000-0005-0000-0000-00009E020000}"/>
    <cellStyle name="40% - Accent4 7 3" xfId="672" xr:uid="{00000000-0005-0000-0000-00009F020000}"/>
    <cellStyle name="40% - Accent4 8" xfId="673" xr:uid="{00000000-0005-0000-0000-0000A0020000}"/>
    <cellStyle name="40% - Accent4 8 2" xfId="674" xr:uid="{00000000-0005-0000-0000-0000A1020000}"/>
    <cellStyle name="40% - Accent4 9" xfId="675" xr:uid="{00000000-0005-0000-0000-0000A2020000}"/>
    <cellStyle name="40% - Accent4 9 2" xfId="676" xr:uid="{00000000-0005-0000-0000-0000A3020000}"/>
    <cellStyle name="40% - Accent4 9 3" xfId="677" xr:uid="{00000000-0005-0000-0000-0000A4020000}"/>
    <cellStyle name="40% - Accent4 9 3 2" xfId="678" xr:uid="{00000000-0005-0000-0000-0000A5020000}"/>
    <cellStyle name="40% - Accent4 9 4" xfId="679" xr:uid="{00000000-0005-0000-0000-0000A6020000}"/>
    <cellStyle name="40% - Accent4 9 4 2" xfId="680" xr:uid="{00000000-0005-0000-0000-0000A7020000}"/>
    <cellStyle name="40% - Accent5" xfId="681" builtinId="47" customBuiltin="1"/>
    <cellStyle name="40% - Accent5 10" xfId="682" xr:uid="{00000000-0005-0000-0000-0000A9020000}"/>
    <cellStyle name="40% - Accent5 11" xfId="683" xr:uid="{00000000-0005-0000-0000-0000AA020000}"/>
    <cellStyle name="40% - Accent5 12" xfId="684" xr:uid="{00000000-0005-0000-0000-0000AB020000}"/>
    <cellStyle name="40% - Accent5 13" xfId="685" xr:uid="{00000000-0005-0000-0000-0000AC020000}"/>
    <cellStyle name="40% - Accent5 14" xfId="686" xr:uid="{00000000-0005-0000-0000-0000AD020000}"/>
    <cellStyle name="40% - Accent5 15" xfId="687" xr:uid="{00000000-0005-0000-0000-0000AE020000}"/>
    <cellStyle name="40% - Accent5 2" xfId="688" xr:uid="{00000000-0005-0000-0000-0000AF020000}"/>
    <cellStyle name="40% - Accent5 2 2" xfId="689" xr:uid="{00000000-0005-0000-0000-0000B0020000}"/>
    <cellStyle name="40% - Accent5 2 2 2" xfId="690" xr:uid="{00000000-0005-0000-0000-0000B1020000}"/>
    <cellStyle name="40% - Accent5 2 3" xfId="691" xr:uid="{00000000-0005-0000-0000-0000B2020000}"/>
    <cellStyle name="40% - Accent5 2 3 2" xfId="692" xr:uid="{00000000-0005-0000-0000-0000B3020000}"/>
    <cellStyle name="40% - Accent5 2 3 2 2" xfId="693" xr:uid="{00000000-0005-0000-0000-0000B4020000}"/>
    <cellStyle name="40% - Accent5 2 3 3" xfId="694" xr:uid="{00000000-0005-0000-0000-0000B5020000}"/>
    <cellStyle name="40% - Accent5 2 3 4" xfId="695" xr:uid="{00000000-0005-0000-0000-0000B6020000}"/>
    <cellStyle name="40% - Accent5 2 3 5" xfId="696" xr:uid="{00000000-0005-0000-0000-0000B7020000}"/>
    <cellStyle name="40% - Accent5 2 3 6" xfId="697" xr:uid="{00000000-0005-0000-0000-0000B8020000}"/>
    <cellStyle name="40% - Accent5 2 4" xfId="698" xr:uid="{00000000-0005-0000-0000-0000B9020000}"/>
    <cellStyle name="40% - Accent5 2 4 2" xfId="699" xr:uid="{00000000-0005-0000-0000-0000BA020000}"/>
    <cellStyle name="40% - Accent5 2 4 3" xfId="700" xr:uid="{00000000-0005-0000-0000-0000BB020000}"/>
    <cellStyle name="40% - Accent5 2 4 4" xfId="701" xr:uid="{00000000-0005-0000-0000-0000BC020000}"/>
    <cellStyle name="40% - Accent5 2 4 5" xfId="702" xr:uid="{00000000-0005-0000-0000-0000BD020000}"/>
    <cellStyle name="40% - Accent5 2 5" xfId="703" xr:uid="{00000000-0005-0000-0000-0000BE020000}"/>
    <cellStyle name="40% - Accent5 2 5 2" xfId="704" xr:uid="{00000000-0005-0000-0000-0000BF020000}"/>
    <cellStyle name="40% - Accent5 2 5 3" xfId="705" xr:uid="{00000000-0005-0000-0000-0000C0020000}"/>
    <cellStyle name="40% - Accent5 2 6" xfId="706" xr:uid="{00000000-0005-0000-0000-0000C1020000}"/>
    <cellStyle name="40% - Accent5 3" xfId="707" xr:uid="{00000000-0005-0000-0000-0000C2020000}"/>
    <cellStyle name="40% - Accent5 3 2" xfId="708" xr:uid="{00000000-0005-0000-0000-0000C3020000}"/>
    <cellStyle name="40% - Accent5 3 3" xfId="709" xr:uid="{00000000-0005-0000-0000-0000C4020000}"/>
    <cellStyle name="40% - Accent5 3 4" xfId="710" xr:uid="{00000000-0005-0000-0000-0000C5020000}"/>
    <cellStyle name="40% - Accent5 3 5" xfId="711" xr:uid="{00000000-0005-0000-0000-0000C6020000}"/>
    <cellStyle name="40% - Accent5 4" xfId="712" xr:uid="{00000000-0005-0000-0000-0000C7020000}"/>
    <cellStyle name="40% - Accent5 4 2" xfId="713" xr:uid="{00000000-0005-0000-0000-0000C8020000}"/>
    <cellStyle name="40% - Accent5 4 2 2" xfId="714" xr:uid="{00000000-0005-0000-0000-0000C9020000}"/>
    <cellStyle name="40% - Accent5 4 2 3" xfId="715" xr:uid="{00000000-0005-0000-0000-0000CA020000}"/>
    <cellStyle name="40% - Accent5 4 2 4" xfId="716" xr:uid="{00000000-0005-0000-0000-0000CB020000}"/>
    <cellStyle name="40% - Accent5 4 3" xfId="717" xr:uid="{00000000-0005-0000-0000-0000CC020000}"/>
    <cellStyle name="40% - Accent5 4 3 2" xfId="718" xr:uid="{00000000-0005-0000-0000-0000CD020000}"/>
    <cellStyle name="40% - Accent5 4 3 3" xfId="719" xr:uid="{00000000-0005-0000-0000-0000CE020000}"/>
    <cellStyle name="40% - Accent5 4 3 4" xfId="720" xr:uid="{00000000-0005-0000-0000-0000CF020000}"/>
    <cellStyle name="40% - Accent5 4 4" xfId="721" xr:uid="{00000000-0005-0000-0000-0000D0020000}"/>
    <cellStyle name="40% - Accent5 5" xfId="722" xr:uid="{00000000-0005-0000-0000-0000D1020000}"/>
    <cellStyle name="40% - Accent5 5 2" xfId="723" xr:uid="{00000000-0005-0000-0000-0000D2020000}"/>
    <cellStyle name="40% - Accent5 5 2 2" xfId="724" xr:uid="{00000000-0005-0000-0000-0000D3020000}"/>
    <cellStyle name="40% - Accent5 5 2 3" xfId="725" xr:uid="{00000000-0005-0000-0000-0000D4020000}"/>
    <cellStyle name="40% - Accent5 5 3" xfId="726" xr:uid="{00000000-0005-0000-0000-0000D5020000}"/>
    <cellStyle name="40% - Accent5 5 3 2" xfId="727" xr:uid="{00000000-0005-0000-0000-0000D6020000}"/>
    <cellStyle name="40% - Accent5 5 3 3" xfId="728" xr:uid="{00000000-0005-0000-0000-0000D7020000}"/>
    <cellStyle name="40% - Accent5 5 4" xfId="729" xr:uid="{00000000-0005-0000-0000-0000D8020000}"/>
    <cellStyle name="40% - Accent5 5 4 2" xfId="730" xr:uid="{00000000-0005-0000-0000-0000D9020000}"/>
    <cellStyle name="40% - Accent5 5 4 2 2" xfId="731" xr:uid="{00000000-0005-0000-0000-0000DA020000}"/>
    <cellStyle name="40% - Accent5 5 4 3" xfId="732" xr:uid="{00000000-0005-0000-0000-0000DB020000}"/>
    <cellStyle name="40% - Accent5 5 4 3 2" xfId="733" xr:uid="{00000000-0005-0000-0000-0000DC020000}"/>
    <cellStyle name="40% - Accent5 6" xfId="734" xr:uid="{00000000-0005-0000-0000-0000DD020000}"/>
    <cellStyle name="40% - Accent5 6 2" xfId="735" xr:uid="{00000000-0005-0000-0000-0000DE020000}"/>
    <cellStyle name="40% - Accent5 6 3" xfId="736" xr:uid="{00000000-0005-0000-0000-0000DF020000}"/>
    <cellStyle name="40% - Accent5 6 4" xfId="737" xr:uid="{00000000-0005-0000-0000-0000E0020000}"/>
    <cellStyle name="40% - Accent5 7" xfId="738" xr:uid="{00000000-0005-0000-0000-0000E1020000}"/>
    <cellStyle name="40% - Accent5 7 2" xfId="739" xr:uid="{00000000-0005-0000-0000-0000E2020000}"/>
    <cellStyle name="40% - Accent5 7 3" xfId="740" xr:uid="{00000000-0005-0000-0000-0000E3020000}"/>
    <cellStyle name="40% - Accent5 8" xfId="741" xr:uid="{00000000-0005-0000-0000-0000E4020000}"/>
    <cellStyle name="40% - Accent5 8 2" xfId="742" xr:uid="{00000000-0005-0000-0000-0000E5020000}"/>
    <cellStyle name="40% - Accent5 9" xfId="743" xr:uid="{00000000-0005-0000-0000-0000E6020000}"/>
    <cellStyle name="40% - Accent5 9 2" xfId="744" xr:uid="{00000000-0005-0000-0000-0000E7020000}"/>
    <cellStyle name="40% - Accent5 9 3" xfId="745" xr:uid="{00000000-0005-0000-0000-0000E8020000}"/>
    <cellStyle name="40% - Accent5 9 3 2" xfId="746" xr:uid="{00000000-0005-0000-0000-0000E9020000}"/>
    <cellStyle name="40% - Accent5 9 4" xfId="747" xr:uid="{00000000-0005-0000-0000-0000EA020000}"/>
    <cellStyle name="40% - Accent5 9 4 2" xfId="748" xr:uid="{00000000-0005-0000-0000-0000EB020000}"/>
    <cellStyle name="40% - Accent6" xfId="749" builtinId="51" customBuiltin="1"/>
    <cellStyle name="40% - Accent6 10" xfId="750" xr:uid="{00000000-0005-0000-0000-0000ED020000}"/>
    <cellStyle name="40% - Accent6 11" xfId="751" xr:uid="{00000000-0005-0000-0000-0000EE020000}"/>
    <cellStyle name="40% - Accent6 12" xfId="752" xr:uid="{00000000-0005-0000-0000-0000EF020000}"/>
    <cellStyle name="40% - Accent6 13" xfId="753" xr:uid="{00000000-0005-0000-0000-0000F0020000}"/>
    <cellStyle name="40% - Accent6 14" xfId="754" xr:uid="{00000000-0005-0000-0000-0000F1020000}"/>
    <cellStyle name="40% - Accent6 15" xfId="755" xr:uid="{00000000-0005-0000-0000-0000F2020000}"/>
    <cellStyle name="40% - Accent6 2" xfId="756" xr:uid="{00000000-0005-0000-0000-0000F3020000}"/>
    <cellStyle name="40% - Accent6 2 2" xfId="757" xr:uid="{00000000-0005-0000-0000-0000F4020000}"/>
    <cellStyle name="40% - Accent6 2 2 2" xfId="758" xr:uid="{00000000-0005-0000-0000-0000F5020000}"/>
    <cellStyle name="40% - Accent6 2 3" xfId="759" xr:uid="{00000000-0005-0000-0000-0000F6020000}"/>
    <cellStyle name="40% - Accent6 2 3 2" xfId="760" xr:uid="{00000000-0005-0000-0000-0000F7020000}"/>
    <cellStyle name="40% - Accent6 2 3 2 2" xfId="761" xr:uid="{00000000-0005-0000-0000-0000F8020000}"/>
    <cellStyle name="40% - Accent6 2 3 3" xfId="762" xr:uid="{00000000-0005-0000-0000-0000F9020000}"/>
    <cellStyle name="40% - Accent6 2 3 4" xfId="763" xr:uid="{00000000-0005-0000-0000-0000FA020000}"/>
    <cellStyle name="40% - Accent6 2 3 5" xfId="764" xr:uid="{00000000-0005-0000-0000-0000FB020000}"/>
    <cellStyle name="40% - Accent6 2 3 6" xfId="765" xr:uid="{00000000-0005-0000-0000-0000FC020000}"/>
    <cellStyle name="40% - Accent6 2 4" xfId="766" xr:uid="{00000000-0005-0000-0000-0000FD020000}"/>
    <cellStyle name="40% - Accent6 2 4 2" xfId="767" xr:uid="{00000000-0005-0000-0000-0000FE020000}"/>
    <cellStyle name="40% - Accent6 2 4 3" xfId="768" xr:uid="{00000000-0005-0000-0000-0000FF020000}"/>
    <cellStyle name="40% - Accent6 2 4 4" xfId="769" xr:uid="{00000000-0005-0000-0000-000000030000}"/>
    <cellStyle name="40% - Accent6 2 4 5" xfId="770" xr:uid="{00000000-0005-0000-0000-000001030000}"/>
    <cellStyle name="40% - Accent6 2 5" xfId="771" xr:uid="{00000000-0005-0000-0000-000002030000}"/>
    <cellStyle name="40% - Accent6 2 5 2" xfId="772" xr:uid="{00000000-0005-0000-0000-000003030000}"/>
    <cellStyle name="40% - Accent6 2 5 3" xfId="773" xr:uid="{00000000-0005-0000-0000-000004030000}"/>
    <cellStyle name="40% - Accent6 2 6" xfId="774" xr:uid="{00000000-0005-0000-0000-000005030000}"/>
    <cellStyle name="40% - Accent6 3" xfId="775" xr:uid="{00000000-0005-0000-0000-000006030000}"/>
    <cellStyle name="40% - Accent6 3 2" xfId="776" xr:uid="{00000000-0005-0000-0000-000007030000}"/>
    <cellStyle name="40% - Accent6 3 3" xfId="777" xr:uid="{00000000-0005-0000-0000-000008030000}"/>
    <cellStyle name="40% - Accent6 3 4" xfId="778" xr:uid="{00000000-0005-0000-0000-000009030000}"/>
    <cellStyle name="40% - Accent6 3 5" xfId="779" xr:uid="{00000000-0005-0000-0000-00000A030000}"/>
    <cellStyle name="40% - Accent6 4" xfId="780" xr:uid="{00000000-0005-0000-0000-00000B030000}"/>
    <cellStyle name="40% - Accent6 4 2" xfId="781" xr:uid="{00000000-0005-0000-0000-00000C030000}"/>
    <cellStyle name="40% - Accent6 4 2 2" xfId="782" xr:uid="{00000000-0005-0000-0000-00000D030000}"/>
    <cellStyle name="40% - Accent6 4 2 3" xfId="783" xr:uid="{00000000-0005-0000-0000-00000E030000}"/>
    <cellStyle name="40% - Accent6 4 2 4" xfId="784" xr:uid="{00000000-0005-0000-0000-00000F030000}"/>
    <cellStyle name="40% - Accent6 4 3" xfId="785" xr:uid="{00000000-0005-0000-0000-000010030000}"/>
    <cellStyle name="40% - Accent6 4 3 2" xfId="786" xr:uid="{00000000-0005-0000-0000-000011030000}"/>
    <cellStyle name="40% - Accent6 4 3 3" xfId="787" xr:uid="{00000000-0005-0000-0000-000012030000}"/>
    <cellStyle name="40% - Accent6 4 3 4" xfId="788" xr:uid="{00000000-0005-0000-0000-000013030000}"/>
    <cellStyle name="40% - Accent6 4 4" xfId="789" xr:uid="{00000000-0005-0000-0000-000014030000}"/>
    <cellStyle name="40% - Accent6 5" xfId="790" xr:uid="{00000000-0005-0000-0000-000015030000}"/>
    <cellStyle name="40% - Accent6 5 2" xfId="791" xr:uid="{00000000-0005-0000-0000-000016030000}"/>
    <cellStyle name="40% - Accent6 5 2 2" xfId="792" xr:uid="{00000000-0005-0000-0000-000017030000}"/>
    <cellStyle name="40% - Accent6 5 2 3" xfId="793" xr:uid="{00000000-0005-0000-0000-000018030000}"/>
    <cellStyle name="40% - Accent6 5 3" xfId="794" xr:uid="{00000000-0005-0000-0000-000019030000}"/>
    <cellStyle name="40% - Accent6 5 3 2" xfId="795" xr:uid="{00000000-0005-0000-0000-00001A030000}"/>
    <cellStyle name="40% - Accent6 5 3 3" xfId="796" xr:uid="{00000000-0005-0000-0000-00001B030000}"/>
    <cellStyle name="40% - Accent6 5 4" xfId="797" xr:uid="{00000000-0005-0000-0000-00001C030000}"/>
    <cellStyle name="40% - Accent6 5 4 2" xfId="798" xr:uid="{00000000-0005-0000-0000-00001D030000}"/>
    <cellStyle name="40% - Accent6 5 4 2 2" xfId="799" xr:uid="{00000000-0005-0000-0000-00001E030000}"/>
    <cellStyle name="40% - Accent6 5 4 3" xfId="800" xr:uid="{00000000-0005-0000-0000-00001F030000}"/>
    <cellStyle name="40% - Accent6 5 4 3 2" xfId="801" xr:uid="{00000000-0005-0000-0000-000020030000}"/>
    <cellStyle name="40% - Accent6 6" xfId="802" xr:uid="{00000000-0005-0000-0000-000021030000}"/>
    <cellStyle name="40% - Accent6 6 2" xfId="803" xr:uid="{00000000-0005-0000-0000-000022030000}"/>
    <cellStyle name="40% - Accent6 6 3" xfId="804" xr:uid="{00000000-0005-0000-0000-000023030000}"/>
    <cellStyle name="40% - Accent6 6 4" xfId="805" xr:uid="{00000000-0005-0000-0000-000024030000}"/>
    <cellStyle name="40% - Accent6 7" xfId="806" xr:uid="{00000000-0005-0000-0000-000025030000}"/>
    <cellStyle name="40% - Accent6 7 2" xfId="807" xr:uid="{00000000-0005-0000-0000-000026030000}"/>
    <cellStyle name="40% - Accent6 7 3" xfId="808" xr:uid="{00000000-0005-0000-0000-000027030000}"/>
    <cellStyle name="40% - Accent6 8" xfId="809" xr:uid="{00000000-0005-0000-0000-000028030000}"/>
    <cellStyle name="40% - Accent6 8 2" xfId="810" xr:uid="{00000000-0005-0000-0000-000029030000}"/>
    <cellStyle name="40% - Accent6 9" xfId="811" xr:uid="{00000000-0005-0000-0000-00002A030000}"/>
    <cellStyle name="40% - Accent6 9 2" xfId="812" xr:uid="{00000000-0005-0000-0000-00002B030000}"/>
    <cellStyle name="40% - Accent6 9 3" xfId="813" xr:uid="{00000000-0005-0000-0000-00002C030000}"/>
    <cellStyle name="40% - Accent6 9 3 2" xfId="814" xr:uid="{00000000-0005-0000-0000-00002D030000}"/>
    <cellStyle name="40% - Accent6 9 4" xfId="815" xr:uid="{00000000-0005-0000-0000-00002E030000}"/>
    <cellStyle name="40% - Accent6 9 4 2" xfId="816" xr:uid="{00000000-0005-0000-0000-00002F030000}"/>
    <cellStyle name="60% - Accent1" xfId="817" builtinId="32" customBuiltin="1"/>
    <cellStyle name="60% - Accent1 10" xfId="818" xr:uid="{00000000-0005-0000-0000-000031030000}"/>
    <cellStyle name="60% - Accent1 10 2" xfId="819" xr:uid="{00000000-0005-0000-0000-000032030000}"/>
    <cellStyle name="60% - Accent1 10 3" xfId="820" xr:uid="{00000000-0005-0000-0000-000033030000}"/>
    <cellStyle name="60% - Accent1 11" xfId="821" xr:uid="{00000000-0005-0000-0000-000034030000}"/>
    <cellStyle name="60% - Accent1 12" xfId="822" xr:uid="{00000000-0005-0000-0000-000035030000}"/>
    <cellStyle name="60% - Accent1 13" xfId="823" xr:uid="{00000000-0005-0000-0000-000036030000}"/>
    <cellStyle name="60% - Accent1 14" xfId="824" xr:uid="{00000000-0005-0000-0000-000037030000}"/>
    <cellStyle name="60% - Accent1 2" xfId="825" xr:uid="{00000000-0005-0000-0000-000038030000}"/>
    <cellStyle name="60% - Accent1 2 2" xfId="826" xr:uid="{00000000-0005-0000-0000-000039030000}"/>
    <cellStyle name="60% - Accent1 2 2 2" xfId="827" xr:uid="{00000000-0005-0000-0000-00003A030000}"/>
    <cellStyle name="60% - Accent1 2 2 3" xfId="828" xr:uid="{00000000-0005-0000-0000-00003B030000}"/>
    <cellStyle name="60% - Accent1 2 2 4" xfId="829" xr:uid="{00000000-0005-0000-0000-00003C030000}"/>
    <cellStyle name="60% - Accent1 2 2 5" xfId="830" xr:uid="{00000000-0005-0000-0000-00003D030000}"/>
    <cellStyle name="60% - Accent1 2 3" xfId="831" xr:uid="{00000000-0005-0000-0000-00003E030000}"/>
    <cellStyle name="60% - Accent1 2 3 2" xfId="832" xr:uid="{00000000-0005-0000-0000-00003F030000}"/>
    <cellStyle name="60% - Accent1 2 3 3" xfId="833" xr:uid="{00000000-0005-0000-0000-000040030000}"/>
    <cellStyle name="60% - Accent1 2 4" xfId="834" xr:uid="{00000000-0005-0000-0000-000041030000}"/>
    <cellStyle name="60% - Accent1 2 5" xfId="835" xr:uid="{00000000-0005-0000-0000-000042030000}"/>
    <cellStyle name="60% - Accent1 3" xfId="836" xr:uid="{00000000-0005-0000-0000-000043030000}"/>
    <cellStyle name="60% - Accent1 3 2" xfId="837" xr:uid="{00000000-0005-0000-0000-000044030000}"/>
    <cellStyle name="60% - Accent1 3 3" xfId="838" xr:uid="{00000000-0005-0000-0000-000045030000}"/>
    <cellStyle name="60% - Accent1 3 4" xfId="839" xr:uid="{00000000-0005-0000-0000-000046030000}"/>
    <cellStyle name="60% - Accent1 4" xfId="840" xr:uid="{00000000-0005-0000-0000-000047030000}"/>
    <cellStyle name="60% - Accent1 4 2" xfId="841" xr:uid="{00000000-0005-0000-0000-000048030000}"/>
    <cellStyle name="60% - Accent1 4 3" xfId="842" xr:uid="{00000000-0005-0000-0000-000049030000}"/>
    <cellStyle name="60% - Accent1 4 4" xfId="843" xr:uid="{00000000-0005-0000-0000-00004A030000}"/>
    <cellStyle name="60% - Accent1 5" xfId="844" xr:uid="{00000000-0005-0000-0000-00004B030000}"/>
    <cellStyle name="60% - Accent1 5 2" xfId="845" xr:uid="{00000000-0005-0000-0000-00004C030000}"/>
    <cellStyle name="60% - Accent1 5 2 2" xfId="846" xr:uid="{00000000-0005-0000-0000-00004D030000}"/>
    <cellStyle name="60% - Accent1 5 2 3" xfId="847" xr:uid="{00000000-0005-0000-0000-00004E030000}"/>
    <cellStyle name="60% - Accent1 5 2 4" xfId="848" xr:uid="{00000000-0005-0000-0000-00004F030000}"/>
    <cellStyle name="60% - Accent1 5 3" xfId="849" xr:uid="{00000000-0005-0000-0000-000050030000}"/>
    <cellStyle name="60% - Accent1 5 3 2" xfId="850" xr:uid="{00000000-0005-0000-0000-000051030000}"/>
    <cellStyle name="60% - Accent1 5 3 3" xfId="851" xr:uid="{00000000-0005-0000-0000-000052030000}"/>
    <cellStyle name="60% - Accent1 5 4" xfId="852" xr:uid="{00000000-0005-0000-0000-000053030000}"/>
    <cellStyle name="60% - Accent1 5 4 2" xfId="853" xr:uid="{00000000-0005-0000-0000-000054030000}"/>
    <cellStyle name="60% - Accent1 5 4 2 2" xfId="854" xr:uid="{00000000-0005-0000-0000-000055030000}"/>
    <cellStyle name="60% - Accent1 5 4 3" xfId="855" xr:uid="{00000000-0005-0000-0000-000056030000}"/>
    <cellStyle name="60% - Accent1 5 4 3 2" xfId="856" xr:uid="{00000000-0005-0000-0000-000057030000}"/>
    <cellStyle name="60% - Accent1 6" xfId="857" xr:uid="{00000000-0005-0000-0000-000058030000}"/>
    <cellStyle name="60% - Accent1 6 2" xfId="858" xr:uid="{00000000-0005-0000-0000-000059030000}"/>
    <cellStyle name="60% - Accent1 6 3" xfId="859" xr:uid="{00000000-0005-0000-0000-00005A030000}"/>
    <cellStyle name="60% - Accent1 7" xfId="860" xr:uid="{00000000-0005-0000-0000-00005B030000}"/>
    <cellStyle name="60% - Accent1 7 2" xfId="861" xr:uid="{00000000-0005-0000-0000-00005C030000}"/>
    <cellStyle name="60% - Accent1 8" xfId="862" xr:uid="{00000000-0005-0000-0000-00005D030000}"/>
    <cellStyle name="60% - Accent1 9" xfId="863" xr:uid="{00000000-0005-0000-0000-00005E030000}"/>
    <cellStyle name="60% - Accent1 9 2" xfId="864" xr:uid="{00000000-0005-0000-0000-00005F030000}"/>
    <cellStyle name="60% - Accent1 9 2 2" xfId="865" xr:uid="{00000000-0005-0000-0000-000060030000}"/>
    <cellStyle name="60% - Accent1 9 3" xfId="866" xr:uid="{00000000-0005-0000-0000-000061030000}"/>
    <cellStyle name="60% - Accent1 9 3 2" xfId="867" xr:uid="{00000000-0005-0000-0000-000062030000}"/>
    <cellStyle name="60% - Accent2" xfId="868" builtinId="36" customBuiltin="1"/>
    <cellStyle name="60% - Accent2 10" xfId="869" xr:uid="{00000000-0005-0000-0000-000064030000}"/>
    <cellStyle name="60% - Accent2 10 2" xfId="870" xr:uid="{00000000-0005-0000-0000-000065030000}"/>
    <cellStyle name="60% - Accent2 10 3" xfId="871" xr:uid="{00000000-0005-0000-0000-000066030000}"/>
    <cellStyle name="60% - Accent2 11" xfId="872" xr:uid="{00000000-0005-0000-0000-000067030000}"/>
    <cellStyle name="60% - Accent2 12" xfId="873" xr:uid="{00000000-0005-0000-0000-000068030000}"/>
    <cellStyle name="60% - Accent2 13" xfId="874" xr:uid="{00000000-0005-0000-0000-000069030000}"/>
    <cellStyle name="60% - Accent2 14" xfId="875" xr:uid="{00000000-0005-0000-0000-00006A030000}"/>
    <cellStyle name="60% - Accent2 2" xfId="876" xr:uid="{00000000-0005-0000-0000-00006B030000}"/>
    <cellStyle name="60% - Accent2 2 2" xfId="877" xr:uid="{00000000-0005-0000-0000-00006C030000}"/>
    <cellStyle name="60% - Accent2 2 2 2" xfId="878" xr:uid="{00000000-0005-0000-0000-00006D030000}"/>
    <cellStyle name="60% - Accent2 2 2 3" xfId="879" xr:uid="{00000000-0005-0000-0000-00006E030000}"/>
    <cellStyle name="60% - Accent2 2 2 4" xfId="880" xr:uid="{00000000-0005-0000-0000-00006F030000}"/>
    <cellStyle name="60% - Accent2 2 2 5" xfId="881" xr:uid="{00000000-0005-0000-0000-000070030000}"/>
    <cellStyle name="60% - Accent2 2 3" xfId="882" xr:uid="{00000000-0005-0000-0000-000071030000}"/>
    <cellStyle name="60% - Accent2 2 3 2" xfId="883" xr:uid="{00000000-0005-0000-0000-000072030000}"/>
    <cellStyle name="60% - Accent2 2 3 3" xfId="884" xr:uid="{00000000-0005-0000-0000-000073030000}"/>
    <cellStyle name="60% - Accent2 2 4" xfId="885" xr:uid="{00000000-0005-0000-0000-000074030000}"/>
    <cellStyle name="60% - Accent2 2 5" xfId="886" xr:uid="{00000000-0005-0000-0000-000075030000}"/>
    <cellStyle name="60% - Accent2 3" xfId="887" xr:uid="{00000000-0005-0000-0000-000076030000}"/>
    <cellStyle name="60% - Accent2 3 2" xfId="888" xr:uid="{00000000-0005-0000-0000-000077030000}"/>
    <cellStyle name="60% - Accent2 3 3" xfId="889" xr:uid="{00000000-0005-0000-0000-000078030000}"/>
    <cellStyle name="60% - Accent2 3 4" xfId="890" xr:uid="{00000000-0005-0000-0000-000079030000}"/>
    <cellStyle name="60% - Accent2 4" xfId="891" xr:uid="{00000000-0005-0000-0000-00007A030000}"/>
    <cellStyle name="60% - Accent2 4 2" xfId="892" xr:uid="{00000000-0005-0000-0000-00007B030000}"/>
    <cellStyle name="60% - Accent2 4 3" xfId="893" xr:uid="{00000000-0005-0000-0000-00007C030000}"/>
    <cellStyle name="60% - Accent2 4 4" xfId="894" xr:uid="{00000000-0005-0000-0000-00007D030000}"/>
    <cellStyle name="60% - Accent2 5" xfId="895" xr:uid="{00000000-0005-0000-0000-00007E030000}"/>
    <cellStyle name="60% - Accent2 5 2" xfId="896" xr:uid="{00000000-0005-0000-0000-00007F030000}"/>
    <cellStyle name="60% - Accent2 5 2 2" xfId="897" xr:uid="{00000000-0005-0000-0000-000080030000}"/>
    <cellStyle name="60% - Accent2 5 2 3" xfId="898" xr:uid="{00000000-0005-0000-0000-000081030000}"/>
    <cellStyle name="60% - Accent2 5 2 4" xfId="899" xr:uid="{00000000-0005-0000-0000-000082030000}"/>
    <cellStyle name="60% - Accent2 5 3" xfId="900" xr:uid="{00000000-0005-0000-0000-000083030000}"/>
    <cellStyle name="60% - Accent2 5 3 2" xfId="901" xr:uid="{00000000-0005-0000-0000-000084030000}"/>
    <cellStyle name="60% - Accent2 5 3 3" xfId="902" xr:uid="{00000000-0005-0000-0000-000085030000}"/>
    <cellStyle name="60% - Accent2 5 4" xfId="903" xr:uid="{00000000-0005-0000-0000-000086030000}"/>
    <cellStyle name="60% - Accent2 5 4 2" xfId="904" xr:uid="{00000000-0005-0000-0000-000087030000}"/>
    <cellStyle name="60% - Accent2 5 4 2 2" xfId="905" xr:uid="{00000000-0005-0000-0000-000088030000}"/>
    <cellStyle name="60% - Accent2 5 4 3" xfId="906" xr:uid="{00000000-0005-0000-0000-000089030000}"/>
    <cellStyle name="60% - Accent2 5 4 3 2" xfId="907" xr:uid="{00000000-0005-0000-0000-00008A030000}"/>
    <cellStyle name="60% - Accent2 6" xfId="908" xr:uid="{00000000-0005-0000-0000-00008B030000}"/>
    <cellStyle name="60% - Accent2 6 2" xfId="909" xr:uid="{00000000-0005-0000-0000-00008C030000}"/>
    <cellStyle name="60% - Accent2 6 3" xfId="910" xr:uid="{00000000-0005-0000-0000-00008D030000}"/>
    <cellStyle name="60% - Accent2 7" xfId="911" xr:uid="{00000000-0005-0000-0000-00008E030000}"/>
    <cellStyle name="60% - Accent2 7 2" xfId="912" xr:uid="{00000000-0005-0000-0000-00008F030000}"/>
    <cellStyle name="60% - Accent2 8" xfId="913" xr:uid="{00000000-0005-0000-0000-000090030000}"/>
    <cellStyle name="60% - Accent2 9" xfId="914" xr:uid="{00000000-0005-0000-0000-000091030000}"/>
    <cellStyle name="60% - Accent2 9 2" xfId="915" xr:uid="{00000000-0005-0000-0000-000092030000}"/>
    <cellStyle name="60% - Accent2 9 2 2" xfId="916" xr:uid="{00000000-0005-0000-0000-000093030000}"/>
    <cellStyle name="60% - Accent2 9 3" xfId="917" xr:uid="{00000000-0005-0000-0000-000094030000}"/>
    <cellStyle name="60% - Accent2 9 3 2" xfId="918" xr:uid="{00000000-0005-0000-0000-000095030000}"/>
    <cellStyle name="60% - Accent3" xfId="919" builtinId="40" customBuiltin="1"/>
    <cellStyle name="60% - Accent3 10" xfId="920" xr:uid="{00000000-0005-0000-0000-000097030000}"/>
    <cellStyle name="60% - Accent3 10 2" xfId="921" xr:uid="{00000000-0005-0000-0000-000098030000}"/>
    <cellStyle name="60% - Accent3 10 3" xfId="922" xr:uid="{00000000-0005-0000-0000-000099030000}"/>
    <cellStyle name="60% - Accent3 11" xfId="923" xr:uid="{00000000-0005-0000-0000-00009A030000}"/>
    <cellStyle name="60% - Accent3 12" xfId="924" xr:uid="{00000000-0005-0000-0000-00009B030000}"/>
    <cellStyle name="60% - Accent3 13" xfId="925" xr:uid="{00000000-0005-0000-0000-00009C030000}"/>
    <cellStyle name="60% - Accent3 14" xfId="926" xr:uid="{00000000-0005-0000-0000-00009D030000}"/>
    <cellStyle name="60% - Accent3 2" xfId="927" xr:uid="{00000000-0005-0000-0000-00009E030000}"/>
    <cellStyle name="60% - Accent3 2 2" xfId="928" xr:uid="{00000000-0005-0000-0000-00009F030000}"/>
    <cellStyle name="60% - Accent3 2 2 2" xfId="929" xr:uid="{00000000-0005-0000-0000-0000A0030000}"/>
    <cellStyle name="60% - Accent3 2 2 3" xfId="930" xr:uid="{00000000-0005-0000-0000-0000A1030000}"/>
    <cellStyle name="60% - Accent3 2 2 4" xfId="931" xr:uid="{00000000-0005-0000-0000-0000A2030000}"/>
    <cellStyle name="60% - Accent3 2 2 5" xfId="932" xr:uid="{00000000-0005-0000-0000-0000A3030000}"/>
    <cellStyle name="60% - Accent3 2 3" xfId="933" xr:uid="{00000000-0005-0000-0000-0000A4030000}"/>
    <cellStyle name="60% - Accent3 2 3 2" xfId="934" xr:uid="{00000000-0005-0000-0000-0000A5030000}"/>
    <cellStyle name="60% - Accent3 2 3 3" xfId="935" xr:uid="{00000000-0005-0000-0000-0000A6030000}"/>
    <cellStyle name="60% - Accent3 2 4" xfId="936" xr:uid="{00000000-0005-0000-0000-0000A7030000}"/>
    <cellStyle name="60% - Accent3 2 5" xfId="937" xr:uid="{00000000-0005-0000-0000-0000A8030000}"/>
    <cellStyle name="60% - Accent3 3" xfId="938" xr:uid="{00000000-0005-0000-0000-0000A9030000}"/>
    <cellStyle name="60% - Accent3 3 2" xfId="939" xr:uid="{00000000-0005-0000-0000-0000AA030000}"/>
    <cellStyle name="60% - Accent3 3 3" xfId="940" xr:uid="{00000000-0005-0000-0000-0000AB030000}"/>
    <cellStyle name="60% - Accent3 3 4" xfId="941" xr:uid="{00000000-0005-0000-0000-0000AC030000}"/>
    <cellStyle name="60% - Accent3 4" xfId="942" xr:uid="{00000000-0005-0000-0000-0000AD030000}"/>
    <cellStyle name="60% - Accent3 4 2" xfId="943" xr:uid="{00000000-0005-0000-0000-0000AE030000}"/>
    <cellStyle name="60% - Accent3 4 3" xfId="944" xr:uid="{00000000-0005-0000-0000-0000AF030000}"/>
    <cellStyle name="60% - Accent3 4 4" xfId="945" xr:uid="{00000000-0005-0000-0000-0000B0030000}"/>
    <cellStyle name="60% - Accent3 5" xfId="946" xr:uid="{00000000-0005-0000-0000-0000B1030000}"/>
    <cellStyle name="60% - Accent3 5 2" xfId="947" xr:uid="{00000000-0005-0000-0000-0000B2030000}"/>
    <cellStyle name="60% - Accent3 5 2 2" xfId="948" xr:uid="{00000000-0005-0000-0000-0000B3030000}"/>
    <cellStyle name="60% - Accent3 5 2 3" xfId="949" xr:uid="{00000000-0005-0000-0000-0000B4030000}"/>
    <cellStyle name="60% - Accent3 5 2 4" xfId="950" xr:uid="{00000000-0005-0000-0000-0000B5030000}"/>
    <cellStyle name="60% - Accent3 5 3" xfId="951" xr:uid="{00000000-0005-0000-0000-0000B6030000}"/>
    <cellStyle name="60% - Accent3 5 3 2" xfId="952" xr:uid="{00000000-0005-0000-0000-0000B7030000}"/>
    <cellStyle name="60% - Accent3 5 3 3" xfId="953" xr:uid="{00000000-0005-0000-0000-0000B8030000}"/>
    <cellStyle name="60% - Accent3 5 4" xfId="954" xr:uid="{00000000-0005-0000-0000-0000B9030000}"/>
    <cellStyle name="60% - Accent3 5 4 2" xfId="955" xr:uid="{00000000-0005-0000-0000-0000BA030000}"/>
    <cellStyle name="60% - Accent3 5 4 2 2" xfId="956" xr:uid="{00000000-0005-0000-0000-0000BB030000}"/>
    <cellStyle name="60% - Accent3 5 4 3" xfId="957" xr:uid="{00000000-0005-0000-0000-0000BC030000}"/>
    <cellStyle name="60% - Accent3 5 4 3 2" xfId="958" xr:uid="{00000000-0005-0000-0000-0000BD030000}"/>
    <cellStyle name="60% - Accent3 6" xfId="959" xr:uid="{00000000-0005-0000-0000-0000BE030000}"/>
    <cellStyle name="60% - Accent3 6 2" xfId="960" xr:uid="{00000000-0005-0000-0000-0000BF030000}"/>
    <cellStyle name="60% - Accent3 6 3" xfId="961" xr:uid="{00000000-0005-0000-0000-0000C0030000}"/>
    <cellStyle name="60% - Accent3 7" xfId="962" xr:uid="{00000000-0005-0000-0000-0000C1030000}"/>
    <cellStyle name="60% - Accent3 7 2" xfId="963" xr:uid="{00000000-0005-0000-0000-0000C2030000}"/>
    <cellStyle name="60% - Accent3 8" xfId="964" xr:uid="{00000000-0005-0000-0000-0000C3030000}"/>
    <cellStyle name="60% - Accent3 9" xfId="965" xr:uid="{00000000-0005-0000-0000-0000C4030000}"/>
    <cellStyle name="60% - Accent3 9 2" xfId="966" xr:uid="{00000000-0005-0000-0000-0000C5030000}"/>
    <cellStyle name="60% - Accent3 9 2 2" xfId="967" xr:uid="{00000000-0005-0000-0000-0000C6030000}"/>
    <cellStyle name="60% - Accent3 9 3" xfId="968" xr:uid="{00000000-0005-0000-0000-0000C7030000}"/>
    <cellStyle name="60% - Accent3 9 3 2" xfId="969" xr:uid="{00000000-0005-0000-0000-0000C8030000}"/>
    <cellStyle name="60% - Accent4" xfId="970" builtinId="44" customBuiltin="1"/>
    <cellStyle name="60% - Accent4 10" xfId="971" xr:uid="{00000000-0005-0000-0000-0000CA030000}"/>
    <cellStyle name="60% - Accent4 10 2" xfId="972" xr:uid="{00000000-0005-0000-0000-0000CB030000}"/>
    <cellStyle name="60% - Accent4 10 3" xfId="973" xr:uid="{00000000-0005-0000-0000-0000CC030000}"/>
    <cellStyle name="60% - Accent4 11" xfId="974" xr:uid="{00000000-0005-0000-0000-0000CD030000}"/>
    <cellStyle name="60% - Accent4 12" xfId="975" xr:uid="{00000000-0005-0000-0000-0000CE030000}"/>
    <cellStyle name="60% - Accent4 13" xfId="976" xr:uid="{00000000-0005-0000-0000-0000CF030000}"/>
    <cellStyle name="60% - Accent4 14" xfId="977" xr:uid="{00000000-0005-0000-0000-0000D0030000}"/>
    <cellStyle name="60% - Accent4 2" xfId="978" xr:uid="{00000000-0005-0000-0000-0000D1030000}"/>
    <cellStyle name="60% - Accent4 2 2" xfId="979" xr:uid="{00000000-0005-0000-0000-0000D2030000}"/>
    <cellStyle name="60% - Accent4 2 2 2" xfId="980" xr:uid="{00000000-0005-0000-0000-0000D3030000}"/>
    <cellStyle name="60% - Accent4 2 2 3" xfId="981" xr:uid="{00000000-0005-0000-0000-0000D4030000}"/>
    <cellStyle name="60% - Accent4 2 2 4" xfId="982" xr:uid="{00000000-0005-0000-0000-0000D5030000}"/>
    <cellStyle name="60% - Accent4 2 2 5" xfId="983" xr:uid="{00000000-0005-0000-0000-0000D6030000}"/>
    <cellStyle name="60% - Accent4 2 3" xfId="984" xr:uid="{00000000-0005-0000-0000-0000D7030000}"/>
    <cellStyle name="60% - Accent4 2 3 2" xfId="985" xr:uid="{00000000-0005-0000-0000-0000D8030000}"/>
    <cellStyle name="60% - Accent4 2 3 3" xfId="986" xr:uid="{00000000-0005-0000-0000-0000D9030000}"/>
    <cellStyle name="60% - Accent4 2 4" xfId="987" xr:uid="{00000000-0005-0000-0000-0000DA030000}"/>
    <cellStyle name="60% - Accent4 2 5" xfId="988" xr:uid="{00000000-0005-0000-0000-0000DB030000}"/>
    <cellStyle name="60% - Accent4 3" xfId="989" xr:uid="{00000000-0005-0000-0000-0000DC030000}"/>
    <cellStyle name="60% - Accent4 3 2" xfId="990" xr:uid="{00000000-0005-0000-0000-0000DD030000}"/>
    <cellStyle name="60% - Accent4 3 3" xfId="991" xr:uid="{00000000-0005-0000-0000-0000DE030000}"/>
    <cellStyle name="60% - Accent4 3 4" xfId="992" xr:uid="{00000000-0005-0000-0000-0000DF030000}"/>
    <cellStyle name="60% - Accent4 4" xfId="993" xr:uid="{00000000-0005-0000-0000-0000E0030000}"/>
    <cellStyle name="60% - Accent4 4 2" xfId="994" xr:uid="{00000000-0005-0000-0000-0000E1030000}"/>
    <cellStyle name="60% - Accent4 4 3" xfId="995" xr:uid="{00000000-0005-0000-0000-0000E2030000}"/>
    <cellStyle name="60% - Accent4 4 4" xfId="996" xr:uid="{00000000-0005-0000-0000-0000E3030000}"/>
    <cellStyle name="60% - Accent4 5" xfId="997" xr:uid="{00000000-0005-0000-0000-0000E4030000}"/>
    <cellStyle name="60% - Accent4 5 2" xfId="998" xr:uid="{00000000-0005-0000-0000-0000E5030000}"/>
    <cellStyle name="60% - Accent4 5 2 2" xfId="999" xr:uid="{00000000-0005-0000-0000-0000E6030000}"/>
    <cellStyle name="60% - Accent4 5 2 3" xfId="1000" xr:uid="{00000000-0005-0000-0000-0000E7030000}"/>
    <cellStyle name="60% - Accent4 5 2 4" xfId="1001" xr:uid="{00000000-0005-0000-0000-0000E8030000}"/>
    <cellStyle name="60% - Accent4 5 3" xfId="1002" xr:uid="{00000000-0005-0000-0000-0000E9030000}"/>
    <cellStyle name="60% - Accent4 5 3 2" xfId="1003" xr:uid="{00000000-0005-0000-0000-0000EA030000}"/>
    <cellStyle name="60% - Accent4 5 3 3" xfId="1004" xr:uid="{00000000-0005-0000-0000-0000EB030000}"/>
    <cellStyle name="60% - Accent4 5 4" xfId="1005" xr:uid="{00000000-0005-0000-0000-0000EC030000}"/>
    <cellStyle name="60% - Accent4 5 4 2" xfId="1006" xr:uid="{00000000-0005-0000-0000-0000ED030000}"/>
    <cellStyle name="60% - Accent4 5 4 2 2" xfId="1007" xr:uid="{00000000-0005-0000-0000-0000EE030000}"/>
    <cellStyle name="60% - Accent4 5 4 3" xfId="1008" xr:uid="{00000000-0005-0000-0000-0000EF030000}"/>
    <cellStyle name="60% - Accent4 5 4 3 2" xfId="1009" xr:uid="{00000000-0005-0000-0000-0000F0030000}"/>
    <cellStyle name="60% - Accent4 6" xfId="1010" xr:uid="{00000000-0005-0000-0000-0000F1030000}"/>
    <cellStyle name="60% - Accent4 6 2" xfId="1011" xr:uid="{00000000-0005-0000-0000-0000F2030000}"/>
    <cellStyle name="60% - Accent4 6 3" xfId="1012" xr:uid="{00000000-0005-0000-0000-0000F3030000}"/>
    <cellStyle name="60% - Accent4 7" xfId="1013" xr:uid="{00000000-0005-0000-0000-0000F4030000}"/>
    <cellStyle name="60% - Accent4 7 2" xfId="1014" xr:uid="{00000000-0005-0000-0000-0000F5030000}"/>
    <cellStyle name="60% - Accent4 8" xfId="1015" xr:uid="{00000000-0005-0000-0000-0000F6030000}"/>
    <cellStyle name="60% - Accent4 9" xfId="1016" xr:uid="{00000000-0005-0000-0000-0000F7030000}"/>
    <cellStyle name="60% - Accent4 9 2" xfId="1017" xr:uid="{00000000-0005-0000-0000-0000F8030000}"/>
    <cellStyle name="60% - Accent4 9 2 2" xfId="1018" xr:uid="{00000000-0005-0000-0000-0000F9030000}"/>
    <cellStyle name="60% - Accent4 9 3" xfId="1019" xr:uid="{00000000-0005-0000-0000-0000FA030000}"/>
    <cellStyle name="60% - Accent4 9 3 2" xfId="1020" xr:uid="{00000000-0005-0000-0000-0000FB030000}"/>
    <cellStyle name="60% - Accent5" xfId="1021" builtinId="48" customBuiltin="1"/>
    <cellStyle name="60% - Accent5 10" xfId="1022" xr:uid="{00000000-0005-0000-0000-0000FD030000}"/>
    <cellStyle name="60% - Accent5 10 2" xfId="1023" xr:uid="{00000000-0005-0000-0000-0000FE030000}"/>
    <cellStyle name="60% - Accent5 10 3" xfId="1024" xr:uid="{00000000-0005-0000-0000-0000FF030000}"/>
    <cellStyle name="60% - Accent5 11" xfId="1025" xr:uid="{00000000-0005-0000-0000-000000040000}"/>
    <cellStyle name="60% - Accent5 12" xfId="1026" xr:uid="{00000000-0005-0000-0000-000001040000}"/>
    <cellStyle name="60% - Accent5 13" xfId="1027" xr:uid="{00000000-0005-0000-0000-000002040000}"/>
    <cellStyle name="60% - Accent5 14" xfId="1028" xr:uid="{00000000-0005-0000-0000-000003040000}"/>
    <cellStyle name="60% - Accent5 2" xfId="1029" xr:uid="{00000000-0005-0000-0000-000004040000}"/>
    <cellStyle name="60% - Accent5 2 2" xfId="1030" xr:uid="{00000000-0005-0000-0000-000005040000}"/>
    <cellStyle name="60% - Accent5 2 2 2" xfId="1031" xr:uid="{00000000-0005-0000-0000-000006040000}"/>
    <cellStyle name="60% - Accent5 2 2 3" xfId="1032" xr:uid="{00000000-0005-0000-0000-000007040000}"/>
    <cellStyle name="60% - Accent5 2 2 4" xfId="1033" xr:uid="{00000000-0005-0000-0000-000008040000}"/>
    <cellStyle name="60% - Accent5 2 2 5" xfId="1034" xr:uid="{00000000-0005-0000-0000-000009040000}"/>
    <cellStyle name="60% - Accent5 2 3" xfId="1035" xr:uid="{00000000-0005-0000-0000-00000A040000}"/>
    <cellStyle name="60% - Accent5 2 3 2" xfId="1036" xr:uid="{00000000-0005-0000-0000-00000B040000}"/>
    <cellStyle name="60% - Accent5 2 3 3" xfId="1037" xr:uid="{00000000-0005-0000-0000-00000C040000}"/>
    <cellStyle name="60% - Accent5 2 4" xfId="1038" xr:uid="{00000000-0005-0000-0000-00000D040000}"/>
    <cellStyle name="60% - Accent5 2 5" xfId="1039" xr:uid="{00000000-0005-0000-0000-00000E040000}"/>
    <cellStyle name="60% - Accent5 3" xfId="1040" xr:uid="{00000000-0005-0000-0000-00000F040000}"/>
    <cellStyle name="60% - Accent5 3 2" xfId="1041" xr:uid="{00000000-0005-0000-0000-000010040000}"/>
    <cellStyle name="60% - Accent5 3 3" xfId="1042" xr:uid="{00000000-0005-0000-0000-000011040000}"/>
    <cellStyle name="60% - Accent5 3 4" xfId="1043" xr:uid="{00000000-0005-0000-0000-000012040000}"/>
    <cellStyle name="60% - Accent5 4" xfId="1044" xr:uid="{00000000-0005-0000-0000-000013040000}"/>
    <cellStyle name="60% - Accent5 4 2" xfId="1045" xr:uid="{00000000-0005-0000-0000-000014040000}"/>
    <cellStyle name="60% - Accent5 4 3" xfId="1046" xr:uid="{00000000-0005-0000-0000-000015040000}"/>
    <cellStyle name="60% - Accent5 4 4" xfId="1047" xr:uid="{00000000-0005-0000-0000-000016040000}"/>
    <cellStyle name="60% - Accent5 5" xfId="1048" xr:uid="{00000000-0005-0000-0000-000017040000}"/>
    <cellStyle name="60% - Accent5 5 2" xfId="1049" xr:uid="{00000000-0005-0000-0000-000018040000}"/>
    <cellStyle name="60% - Accent5 5 2 2" xfId="1050" xr:uid="{00000000-0005-0000-0000-000019040000}"/>
    <cellStyle name="60% - Accent5 5 2 3" xfId="1051" xr:uid="{00000000-0005-0000-0000-00001A040000}"/>
    <cellStyle name="60% - Accent5 5 2 4" xfId="1052" xr:uid="{00000000-0005-0000-0000-00001B040000}"/>
    <cellStyle name="60% - Accent5 5 3" xfId="1053" xr:uid="{00000000-0005-0000-0000-00001C040000}"/>
    <cellStyle name="60% - Accent5 5 3 2" xfId="1054" xr:uid="{00000000-0005-0000-0000-00001D040000}"/>
    <cellStyle name="60% - Accent5 5 3 3" xfId="1055" xr:uid="{00000000-0005-0000-0000-00001E040000}"/>
    <cellStyle name="60% - Accent5 5 4" xfId="1056" xr:uid="{00000000-0005-0000-0000-00001F040000}"/>
    <cellStyle name="60% - Accent5 5 4 2" xfId="1057" xr:uid="{00000000-0005-0000-0000-000020040000}"/>
    <cellStyle name="60% - Accent5 5 4 2 2" xfId="1058" xr:uid="{00000000-0005-0000-0000-000021040000}"/>
    <cellStyle name="60% - Accent5 5 4 3" xfId="1059" xr:uid="{00000000-0005-0000-0000-000022040000}"/>
    <cellStyle name="60% - Accent5 5 4 3 2" xfId="1060" xr:uid="{00000000-0005-0000-0000-000023040000}"/>
    <cellStyle name="60% - Accent5 6" xfId="1061" xr:uid="{00000000-0005-0000-0000-000024040000}"/>
    <cellStyle name="60% - Accent5 6 2" xfId="1062" xr:uid="{00000000-0005-0000-0000-000025040000}"/>
    <cellStyle name="60% - Accent5 6 3" xfId="1063" xr:uid="{00000000-0005-0000-0000-000026040000}"/>
    <cellStyle name="60% - Accent5 7" xfId="1064" xr:uid="{00000000-0005-0000-0000-000027040000}"/>
    <cellStyle name="60% - Accent5 7 2" xfId="1065" xr:uid="{00000000-0005-0000-0000-000028040000}"/>
    <cellStyle name="60% - Accent5 8" xfId="1066" xr:uid="{00000000-0005-0000-0000-000029040000}"/>
    <cellStyle name="60% - Accent5 9" xfId="1067" xr:uid="{00000000-0005-0000-0000-00002A040000}"/>
    <cellStyle name="60% - Accent5 9 2" xfId="1068" xr:uid="{00000000-0005-0000-0000-00002B040000}"/>
    <cellStyle name="60% - Accent5 9 2 2" xfId="1069" xr:uid="{00000000-0005-0000-0000-00002C040000}"/>
    <cellStyle name="60% - Accent5 9 3" xfId="1070" xr:uid="{00000000-0005-0000-0000-00002D040000}"/>
    <cellStyle name="60% - Accent5 9 3 2" xfId="1071" xr:uid="{00000000-0005-0000-0000-00002E040000}"/>
    <cellStyle name="60% - Accent6" xfId="1072" builtinId="52" customBuiltin="1"/>
    <cellStyle name="60% - Accent6 10" xfId="1073" xr:uid="{00000000-0005-0000-0000-000030040000}"/>
    <cellStyle name="60% - Accent6 10 2" xfId="1074" xr:uid="{00000000-0005-0000-0000-000031040000}"/>
    <cellStyle name="60% - Accent6 10 3" xfId="1075" xr:uid="{00000000-0005-0000-0000-000032040000}"/>
    <cellStyle name="60% - Accent6 11" xfId="1076" xr:uid="{00000000-0005-0000-0000-000033040000}"/>
    <cellStyle name="60% - Accent6 12" xfId="1077" xr:uid="{00000000-0005-0000-0000-000034040000}"/>
    <cellStyle name="60% - Accent6 13" xfId="1078" xr:uid="{00000000-0005-0000-0000-000035040000}"/>
    <cellStyle name="60% - Accent6 14" xfId="1079" xr:uid="{00000000-0005-0000-0000-000036040000}"/>
    <cellStyle name="60% - Accent6 2" xfId="1080" xr:uid="{00000000-0005-0000-0000-000037040000}"/>
    <cellStyle name="60% - Accent6 2 2" xfId="1081" xr:uid="{00000000-0005-0000-0000-000038040000}"/>
    <cellStyle name="60% - Accent6 2 2 2" xfId="1082" xr:uid="{00000000-0005-0000-0000-000039040000}"/>
    <cellStyle name="60% - Accent6 2 2 3" xfId="1083" xr:uid="{00000000-0005-0000-0000-00003A040000}"/>
    <cellStyle name="60% - Accent6 2 2 4" xfId="1084" xr:uid="{00000000-0005-0000-0000-00003B040000}"/>
    <cellStyle name="60% - Accent6 2 2 5" xfId="1085" xr:uid="{00000000-0005-0000-0000-00003C040000}"/>
    <cellStyle name="60% - Accent6 2 3" xfId="1086" xr:uid="{00000000-0005-0000-0000-00003D040000}"/>
    <cellStyle name="60% - Accent6 2 3 2" xfId="1087" xr:uid="{00000000-0005-0000-0000-00003E040000}"/>
    <cellStyle name="60% - Accent6 2 3 3" xfId="1088" xr:uid="{00000000-0005-0000-0000-00003F040000}"/>
    <cellStyle name="60% - Accent6 2 4" xfId="1089" xr:uid="{00000000-0005-0000-0000-000040040000}"/>
    <cellStyle name="60% - Accent6 2 5" xfId="1090" xr:uid="{00000000-0005-0000-0000-000041040000}"/>
    <cellStyle name="60% - Accent6 3" xfId="1091" xr:uid="{00000000-0005-0000-0000-000042040000}"/>
    <cellStyle name="60% - Accent6 3 2" xfId="1092" xr:uid="{00000000-0005-0000-0000-000043040000}"/>
    <cellStyle name="60% - Accent6 3 3" xfId="1093" xr:uid="{00000000-0005-0000-0000-000044040000}"/>
    <cellStyle name="60% - Accent6 3 4" xfId="1094" xr:uid="{00000000-0005-0000-0000-000045040000}"/>
    <cellStyle name="60% - Accent6 4" xfId="1095" xr:uid="{00000000-0005-0000-0000-000046040000}"/>
    <cellStyle name="60% - Accent6 4 2" xfId="1096" xr:uid="{00000000-0005-0000-0000-000047040000}"/>
    <cellStyle name="60% - Accent6 4 3" xfId="1097" xr:uid="{00000000-0005-0000-0000-000048040000}"/>
    <cellStyle name="60% - Accent6 4 4" xfId="1098" xr:uid="{00000000-0005-0000-0000-000049040000}"/>
    <cellStyle name="60% - Accent6 5" xfId="1099" xr:uid="{00000000-0005-0000-0000-00004A040000}"/>
    <cellStyle name="60% - Accent6 5 2" xfId="1100" xr:uid="{00000000-0005-0000-0000-00004B040000}"/>
    <cellStyle name="60% - Accent6 5 2 2" xfId="1101" xr:uid="{00000000-0005-0000-0000-00004C040000}"/>
    <cellStyle name="60% - Accent6 5 2 3" xfId="1102" xr:uid="{00000000-0005-0000-0000-00004D040000}"/>
    <cellStyle name="60% - Accent6 5 2 4" xfId="1103" xr:uid="{00000000-0005-0000-0000-00004E040000}"/>
    <cellStyle name="60% - Accent6 5 3" xfId="1104" xr:uid="{00000000-0005-0000-0000-00004F040000}"/>
    <cellStyle name="60% - Accent6 5 3 2" xfId="1105" xr:uid="{00000000-0005-0000-0000-000050040000}"/>
    <cellStyle name="60% - Accent6 5 3 3" xfId="1106" xr:uid="{00000000-0005-0000-0000-000051040000}"/>
    <cellStyle name="60% - Accent6 5 4" xfId="1107" xr:uid="{00000000-0005-0000-0000-000052040000}"/>
    <cellStyle name="60% - Accent6 5 4 2" xfId="1108" xr:uid="{00000000-0005-0000-0000-000053040000}"/>
    <cellStyle name="60% - Accent6 5 4 2 2" xfId="1109" xr:uid="{00000000-0005-0000-0000-000054040000}"/>
    <cellStyle name="60% - Accent6 5 4 3" xfId="1110" xr:uid="{00000000-0005-0000-0000-000055040000}"/>
    <cellStyle name="60% - Accent6 5 4 3 2" xfId="1111" xr:uid="{00000000-0005-0000-0000-000056040000}"/>
    <cellStyle name="60% - Accent6 6" xfId="1112" xr:uid="{00000000-0005-0000-0000-000057040000}"/>
    <cellStyle name="60% - Accent6 6 2" xfId="1113" xr:uid="{00000000-0005-0000-0000-000058040000}"/>
    <cellStyle name="60% - Accent6 6 3" xfId="1114" xr:uid="{00000000-0005-0000-0000-000059040000}"/>
    <cellStyle name="60% - Accent6 7" xfId="1115" xr:uid="{00000000-0005-0000-0000-00005A040000}"/>
    <cellStyle name="60% - Accent6 7 2" xfId="1116" xr:uid="{00000000-0005-0000-0000-00005B040000}"/>
    <cellStyle name="60% - Accent6 8" xfId="1117" xr:uid="{00000000-0005-0000-0000-00005C040000}"/>
    <cellStyle name="60% - Accent6 9" xfId="1118" xr:uid="{00000000-0005-0000-0000-00005D040000}"/>
    <cellStyle name="60% - Accent6 9 2" xfId="1119" xr:uid="{00000000-0005-0000-0000-00005E040000}"/>
    <cellStyle name="60% - Accent6 9 2 2" xfId="1120" xr:uid="{00000000-0005-0000-0000-00005F040000}"/>
    <cellStyle name="60% - Accent6 9 3" xfId="1121" xr:uid="{00000000-0005-0000-0000-000060040000}"/>
    <cellStyle name="60% - Accent6 9 3 2" xfId="1122" xr:uid="{00000000-0005-0000-0000-000061040000}"/>
    <cellStyle name="Accent1" xfId="1123" builtinId="29" customBuiltin="1"/>
    <cellStyle name="Accent1 10" xfId="1124" xr:uid="{00000000-0005-0000-0000-000063040000}"/>
    <cellStyle name="Accent1 10 2" xfId="1125" xr:uid="{00000000-0005-0000-0000-000064040000}"/>
    <cellStyle name="Accent1 10 3" xfId="1126" xr:uid="{00000000-0005-0000-0000-000065040000}"/>
    <cellStyle name="Accent1 11" xfId="1127" xr:uid="{00000000-0005-0000-0000-000066040000}"/>
    <cellStyle name="Accent1 12" xfId="1128" xr:uid="{00000000-0005-0000-0000-000067040000}"/>
    <cellStyle name="Accent1 13" xfId="1129" xr:uid="{00000000-0005-0000-0000-000068040000}"/>
    <cellStyle name="Accent1 14" xfId="1130" xr:uid="{00000000-0005-0000-0000-000069040000}"/>
    <cellStyle name="Accent1 2" xfId="1131" xr:uid="{00000000-0005-0000-0000-00006A040000}"/>
    <cellStyle name="Accent1 2 2" xfId="1132" xr:uid="{00000000-0005-0000-0000-00006B040000}"/>
    <cellStyle name="Accent1 2 2 2" xfId="1133" xr:uid="{00000000-0005-0000-0000-00006C040000}"/>
    <cellStyle name="Accent1 2 2 3" xfId="1134" xr:uid="{00000000-0005-0000-0000-00006D040000}"/>
    <cellStyle name="Accent1 2 2 4" xfId="1135" xr:uid="{00000000-0005-0000-0000-00006E040000}"/>
    <cellStyle name="Accent1 2 2 5" xfId="1136" xr:uid="{00000000-0005-0000-0000-00006F040000}"/>
    <cellStyle name="Accent1 2 3" xfId="1137" xr:uid="{00000000-0005-0000-0000-000070040000}"/>
    <cellStyle name="Accent1 2 3 2" xfId="1138" xr:uid="{00000000-0005-0000-0000-000071040000}"/>
    <cellStyle name="Accent1 2 3 3" xfId="1139" xr:uid="{00000000-0005-0000-0000-000072040000}"/>
    <cellStyle name="Accent1 2 4" xfId="1140" xr:uid="{00000000-0005-0000-0000-000073040000}"/>
    <cellStyle name="Accent1 2 5" xfId="1141" xr:uid="{00000000-0005-0000-0000-000074040000}"/>
    <cellStyle name="Accent1 3" xfId="1142" xr:uid="{00000000-0005-0000-0000-000075040000}"/>
    <cellStyle name="Accent1 3 2" xfId="1143" xr:uid="{00000000-0005-0000-0000-000076040000}"/>
    <cellStyle name="Accent1 3 3" xfId="1144" xr:uid="{00000000-0005-0000-0000-000077040000}"/>
    <cellStyle name="Accent1 3 4" xfId="1145" xr:uid="{00000000-0005-0000-0000-000078040000}"/>
    <cellStyle name="Accent1 4" xfId="1146" xr:uid="{00000000-0005-0000-0000-000079040000}"/>
    <cellStyle name="Accent1 4 2" xfId="1147" xr:uid="{00000000-0005-0000-0000-00007A040000}"/>
    <cellStyle name="Accent1 4 3" xfId="1148" xr:uid="{00000000-0005-0000-0000-00007B040000}"/>
    <cellStyle name="Accent1 4 4" xfId="1149" xr:uid="{00000000-0005-0000-0000-00007C040000}"/>
    <cellStyle name="Accent1 5" xfId="1150" xr:uid="{00000000-0005-0000-0000-00007D040000}"/>
    <cellStyle name="Accent1 5 2" xfId="1151" xr:uid="{00000000-0005-0000-0000-00007E040000}"/>
    <cellStyle name="Accent1 5 2 2" xfId="1152" xr:uid="{00000000-0005-0000-0000-00007F040000}"/>
    <cellStyle name="Accent1 5 2 3" xfId="1153" xr:uid="{00000000-0005-0000-0000-000080040000}"/>
    <cellStyle name="Accent1 5 2 4" xfId="1154" xr:uid="{00000000-0005-0000-0000-000081040000}"/>
    <cellStyle name="Accent1 5 3" xfId="1155" xr:uid="{00000000-0005-0000-0000-000082040000}"/>
    <cellStyle name="Accent1 5 3 2" xfId="1156" xr:uid="{00000000-0005-0000-0000-000083040000}"/>
    <cellStyle name="Accent1 5 3 3" xfId="1157" xr:uid="{00000000-0005-0000-0000-000084040000}"/>
    <cellStyle name="Accent1 5 4" xfId="1158" xr:uid="{00000000-0005-0000-0000-000085040000}"/>
    <cellStyle name="Accent1 5 4 2" xfId="1159" xr:uid="{00000000-0005-0000-0000-000086040000}"/>
    <cellStyle name="Accent1 5 4 2 2" xfId="1160" xr:uid="{00000000-0005-0000-0000-000087040000}"/>
    <cellStyle name="Accent1 5 4 3" xfId="1161" xr:uid="{00000000-0005-0000-0000-000088040000}"/>
    <cellStyle name="Accent1 5 4 3 2" xfId="1162" xr:uid="{00000000-0005-0000-0000-000089040000}"/>
    <cellStyle name="Accent1 6" xfId="1163" xr:uid="{00000000-0005-0000-0000-00008A040000}"/>
    <cellStyle name="Accent1 6 2" xfId="1164" xr:uid="{00000000-0005-0000-0000-00008B040000}"/>
    <cellStyle name="Accent1 6 3" xfId="1165" xr:uid="{00000000-0005-0000-0000-00008C040000}"/>
    <cellStyle name="Accent1 7" xfId="1166" xr:uid="{00000000-0005-0000-0000-00008D040000}"/>
    <cellStyle name="Accent1 7 2" xfId="1167" xr:uid="{00000000-0005-0000-0000-00008E040000}"/>
    <cellStyle name="Accent1 8" xfId="1168" xr:uid="{00000000-0005-0000-0000-00008F040000}"/>
    <cellStyle name="Accent1 9" xfId="1169" xr:uid="{00000000-0005-0000-0000-000090040000}"/>
    <cellStyle name="Accent1 9 2" xfId="1170" xr:uid="{00000000-0005-0000-0000-000091040000}"/>
    <cellStyle name="Accent1 9 2 2" xfId="1171" xr:uid="{00000000-0005-0000-0000-000092040000}"/>
    <cellStyle name="Accent1 9 3" xfId="1172" xr:uid="{00000000-0005-0000-0000-000093040000}"/>
    <cellStyle name="Accent1 9 3 2" xfId="1173" xr:uid="{00000000-0005-0000-0000-000094040000}"/>
    <cellStyle name="Accent2" xfId="1174" builtinId="33" customBuiltin="1"/>
    <cellStyle name="Accent2 10" xfId="1175" xr:uid="{00000000-0005-0000-0000-000096040000}"/>
    <cellStyle name="Accent2 10 2" xfId="1176" xr:uid="{00000000-0005-0000-0000-000097040000}"/>
    <cellStyle name="Accent2 10 3" xfId="1177" xr:uid="{00000000-0005-0000-0000-000098040000}"/>
    <cellStyle name="Accent2 11" xfId="1178" xr:uid="{00000000-0005-0000-0000-000099040000}"/>
    <cellStyle name="Accent2 12" xfId="1179" xr:uid="{00000000-0005-0000-0000-00009A040000}"/>
    <cellStyle name="Accent2 13" xfId="1180" xr:uid="{00000000-0005-0000-0000-00009B040000}"/>
    <cellStyle name="Accent2 14" xfId="1181" xr:uid="{00000000-0005-0000-0000-00009C040000}"/>
    <cellStyle name="Accent2 2" xfId="1182" xr:uid="{00000000-0005-0000-0000-00009D040000}"/>
    <cellStyle name="Accent2 2 2" xfId="1183" xr:uid="{00000000-0005-0000-0000-00009E040000}"/>
    <cellStyle name="Accent2 2 2 2" xfId="1184" xr:uid="{00000000-0005-0000-0000-00009F040000}"/>
    <cellStyle name="Accent2 2 2 3" xfId="1185" xr:uid="{00000000-0005-0000-0000-0000A0040000}"/>
    <cellStyle name="Accent2 2 2 4" xfId="1186" xr:uid="{00000000-0005-0000-0000-0000A1040000}"/>
    <cellStyle name="Accent2 2 2 5" xfId="1187" xr:uid="{00000000-0005-0000-0000-0000A2040000}"/>
    <cellStyle name="Accent2 2 3" xfId="1188" xr:uid="{00000000-0005-0000-0000-0000A3040000}"/>
    <cellStyle name="Accent2 2 3 2" xfId="1189" xr:uid="{00000000-0005-0000-0000-0000A4040000}"/>
    <cellStyle name="Accent2 2 3 3" xfId="1190" xr:uid="{00000000-0005-0000-0000-0000A5040000}"/>
    <cellStyle name="Accent2 2 4" xfId="1191" xr:uid="{00000000-0005-0000-0000-0000A6040000}"/>
    <cellStyle name="Accent2 2 5" xfId="1192" xr:uid="{00000000-0005-0000-0000-0000A7040000}"/>
    <cellStyle name="Accent2 3" xfId="1193" xr:uid="{00000000-0005-0000-0000-0000A8040000}"/>
    <cellStyle name="Accent2 3 2" xfId="1194" xr:uid="{00000000-0005-0000-0000-0000A9040000}"/>
    <cellStyle name="Accent2 3 3" xfId="1195" xr:uid="{00000000-0005-0000-0000-0000AA040000}"/>
    <cellStyle name="Accent2 3 4" xfId="1196" xr:uid="{00000000-0005-0000-0000-0000AB040000}"/>
    <cellStyle name="Accent2 4" xfId="1197" xr:uid="{00000000-0005-0000-0000-0000AC040000}"/>
    <cellStyle name="Accent2 4 2" xfId="1198" xr:uid="{00000000-0005-0000-0000-0000AD040000}"/>
    <cellStyle name="Accent2 4 3" xfId="1199" xr:uid="{00000000-0005-0000-0000-0000AE040000}"/>
    <cellStyle name="Accent2 4 4" xfId="1200" xr:uid="{00000000-0005-0000-0000-0000AF040000}"/>
    <cellStyle name="Accent2 5" xfId="1201" xr:uid="{00000000-0005-0000-0000-0000B0040000}"/>
    <cellStyle name="Accent2 5 2" xfId="1202" xr:uid="{00000000-0005-0000-0000-0000B1040000}"/>
    <cellStyle name="Accent2 5 2 2" xfId="1203" xr:uid="{00000000-0005-0000-0000-0000B2040000}"/>
    <cellStyle name="Accent2 5 2 3" xfId="1204" xr:uid="{00000000-0005-0000-0000-0000B3040000}"/>
    <cellStyle name="Accent2 5 2 4" xfId="1205" xr:uid="{00000000-0005-0000-0000-0000B4040000}"/>
    <cellStyle name="Accent2 5 3" xfId="1206" xr:uid="{00000000-0005-0000-0000-0000B5040000}"/>
    <cellStyle name="Accent2 5 3 2" xfId="1207" xr:uid="{00000000-0005-0000-0000-0000B6040000}"/>
    <cellStyle name="Accent2 5 3 3" xfId="1208" xr:uid="{00000000-0005-0000-0000-0000B7040000}"/>
    <cellStyle name="Accent2 5 4" xfId="1209" xr:uid="{00000000-0005-0000-0000-0000B8040000}"/>
    <cellStyle name="Accent2 5 4 2" xfId="1210" xr:uid="{00000000-0005-0000-0000-0000B9040000}"/>
    <cellStyle name="Accent2 5 4 2 2" xfId="1211" xr:uid="{00000000-0005-0000-0000-0000BA040000}"/>
    <cellStyle name="Accent2 5 4 3" xfId="1212" xr:uid="{00000000-0005-0000-0000-0000BB040000}"/>
    <cellStyle name="Accent2 5 4 3 2" xfId="1213" xr:uid="{00000000-0005-0000-0000-0000BC040000}"/>
    <cellStyle name="Accent2 6" xfId="1214" xr:uid="{00000000-0005-0000-0000-0000BD040000}"/>
    <cellStyle name="Accent2 6 2" xfId="1215" xr:uid="{00000000-0005-0000-0000-0000BE040000}"/>
    <cellStyle name="Accent2 6 3" xfId="1216" xr:uid="{00000000-0005-0000-0000-0000BF040000}"/>
    <cellStyle name="Accent2 7" xfId="1217" xr:uid="{00000000-0005-0000-0000-0000C0040000}"/>
    <cellStyle name="Accent2 7 2" xfId="1218" xr:uid="{00000000-0005-0000-0000-0000C1040000}"/>
    <cellStyle name="Accent2 8" xfId="1219" xr:uid="{00000000-0005-0000-0000-0000C2040000}"/>
    <cellStyle name="Accent2 9" xfId="1220" xr:uid="{00000000-0005-0000-0000-0000C3040000}"/>
    <cellStyle name="Accent2 9 2" xfId="1221" xr:uid="{00000000-0005-0000-0000-0000C4040000}"/>
    <cellStyle name="Accent2 9 2 2" xfId="1222" xr:uid="{00000000-0005-0000-0000-0000C5040000}"/>
    <cellStyle name="Accent2 9 3" xfId="1223" xr:uid="{00000000-0005-0000-0000-0000C6040000}"/>
    <cellStyle name="Accent2 9 3 2" xfId="1224" xr:uid="{00000000-0005-0000-0000-0000C7040000}"/>
    <cellStyle name="Accent3" xfId="1225" builtinId="37" customBuiltin="1"/>
    <cellStyle name="Accent3 10" xfId="1226" xr:uid="{00000000-0005-0000-0000-0000C9040000}"/>
    <cellStyle name="Accent3 10 2" xfId="1227" xr:uid="{00000000-0005-0000-0000-0000CA040000}"/>
    <cellStyle name="Accent3 10 3" xfId="1228" xr:uid="{00000000-0005-0000-0000-0000CB040000}"/>
    <cellStyle name="Accent3 11" xfId="1229" xr:uid="{00000000-0005-0000-0000-0000CC040000}"/>
    <cellStyle name="Accent3 12" xfId="1230" xr:uid="{00000000-0005-0000-0000-0000CD040000}"/>
    <cellStyle name="Accent3 13" xfId="1231" xr:uid="{00000000-0005-0000-0000-0000CE040000}"/>
    <cellStyle name="Accent3 14" xfId="1232" xr:uid="{00000000-0005-0000-0000-0000CF040000}"/>
    <cellStyle name="Accent3 2" xfId="1233" xr:uid="{00000000-0005-0000-0000-0000D0040000}"/>
    <cellStyle name="Accent3 2 2" xfId="1234" xr:uid="{00000000-0005-0000-0000-0000D1040000}"/>
    <cellStyle name="Accent3 2 2 2" xfId="1235" xr:uid="{00000000-0005-0000-0000-0000D2040000}"/>
    <cellStyle name="Accent3 2 2 3" xfId="1236" xr:uid="{00000000-0005-0000-0000-0000D3040000}"/>
    <cellStyle name="Accent3 2 2 4" xfId="1237" xr:uid="{00000000-0005-0000-0000-0000D4040000}"/>
    <cellStyle name="Accent3 2 2 5" xfId="1238" xr:uid="{00000000-0005-0000-0000-0000D5040000}"/>
    <cellStyle name="Accent3 2 3" xfId="1239" xr:uid="{00000000-0005-0000-0000-0000D6040000}"/>
    <cellStyle name="Accent3 2 3 2" xfId="1240" xr:uid="{00000000-0005-0000-0000-0000D7040000}"/>
    <cellStyle name="Accent3 2 3 3" xfId="1241" xr:uid="{00000000-0005-0000-0000-0000D8040000}"/>
    <cellStyle name="Accent3 2 4" xfId="1242" xr:uid="{00000000-0005-0000-0000-0000D9040000}"/>
    <cellStyle name="Accent3 2 5" xfId="1243" xr:uid="{00000000-0005-0000-0000-0000DA040000}"/>
    <cellStyle name="Accent3 3" xfId="1244" xr:uid="{00000000-0005-0000-0000-0000DB040000}"/>
    <cellStyle name="Accent3 3 2" xfId="1245" xr:uid="{00000000-0005-0000-0000-0000DC040000}"/>
    <cellStyle name="Accent3 3 3" xfId="1246" xr:uid="{00000000-0005-0000-0000-0000DD040000}"/>
    <cellStyle name="Accent3 3 4" xfId="1247" xr:uid="{00000000-0005-0000-0000-0000DE040000}"/>
    <cellStyle name="Accent3 4" xfId="1248" xr:uid="{00000000-0005-0000-0000-0000DF040000}"/>
    <cellStyle name="Accent3 4 2" xfId="1249" xr:uid="{00000000-0005-0000-0000-0000E0040000}"/>
    <cellStyle name="Accent3 4 3" xfId="1250" xr:uid="{00000000-0005-0000-0000-0000E1040000}"/>
    <cellStyle name="Accent3 4 4" xfId="1251" xr:uid="{00000000-0005-0000-0000-0000E2040000}"/>
    <cellStyle name="Accent3 5" xfId="1252" xr:uid="{00000000-0005-0000-0000-0000E3040000}"/>
    <cellStyle name="Accent3 5 2" xfId="1253" xr:uid="{00000000-0005-0000-0000-0000E4040000}"/>
    <cellStyle name="Accent3 5 2 2" xfId="1254" xr:uid="{00000000-0005-0000-0000-0000E5040000}"/>
    <cellStyle name="Accent3 5 2 3" xfId="1255" xr:uid="{00000000-0005-0000-0000-0000E6040000}"/>
    <cellStyle name="Accent3 5 2 4" xfId="1256" xr:uid="{00000000-0005-0000-0000-0000E7040000}"/>
    <cellStyle name="Accent3 5 3" xfId="1257" xr:uid="{00000000-0005-0000-0000-0000E8040000}"/>
    <cellStyle name="Accent3 5 3 2" xfId="1258" xr:uid="{00000000-0005-0000-0000-0000E9040000}"/>
    <cellStyle name="Accent3 5 3 3" xfId="1259" xr:uid="{00000000-0005-0000-0000-0000EA040000}"/>
    <cellStyle name="Accent3 5 4" xfId="1260" xr:uid="{00000000-0005-0000-0000-0000EB040000}"/>
    <cellStyle name="Accent3 5 4 2" xfId="1261" xr:uid="{00000000-0005-0000-0000-0000EC040000}"/>
    <cellStyle name="Accent3 5 4 2 2" xfId="1262" xr:uid="{00000000-0005-0000-0000-0000ED040000}"/>
    <cellStyle name="Accent3 5 4 3" xfId="1263" xr:uid="{00000000-0005-0000-0000-0000EE040000}"/>
    <cellStyle name="Accent3 5 4 3 2" xfId="1264" xr:uid="{00000000-0005-0000-0000-0000EF040000}"/>
    <cellStyle name="Accent3 6" xfId="1265" xr:uid="{00000000-0005-0000-0000-0000F0040000}"/>
    <cellStyle name="Accent3 6 2" xfId="1266" xr:uid="{00000000-0005-0000-0000-0000F1040000}"/>
    <cellStyle name="Accent3 6 3" xfId="1267" xr:uid="{00000000-0005-0000-0000-0000F2040000}"/>
    <cellStyle name="Accent3 7" xfId="1268" xr:uid="{00000000-0005-0000-0000-0000F3040000}"/>
    <cellStyle name="Accent3 7 2" xfId="1269" xr:uid="{00000000-0005-0000-0000-0000F4040000}"/>
    <cellStyle name="Accent3 8" xfId="1270" xr:uid="{00000000-0005-0000-0000-0000F5040000}"/>
    <cellStyle name="Accent3 9" xfId="1271" xr:uid="{00000000-0005-0000-0000-0000F6040000}"/>
    <cellStyle name="Accent3 9 2" xfId="1272" xr:uid="{00000000-0005-0000-0000-0000F7040000}"/>
    <cellStyle name="Accent3 9 2 2" xfId="1273" xr:uid="{00000000-0005-0000-0000-0000F8040000}"/>
    <cellStyle name="Accent3 9 3" xfId="1274" xr:uid="{00000000-0005-0000-0000-0000F9040000}"/>
    <cellStyle name="Accent3 9 3 2" xfId="1275" xr:uid="{00000000-0005-0000-0000-0000FA040000}"/>
    <cellStyle name="Accent4" xfId="1276" builtinId="41" customBuiltin="1"/>
    <cellStyle name="Accent4 10" xfId="1277" xr:uid="{00000000-0005-0000-0000-0000FC040000}"/>
    <cellStyle name="Accent4 10 2" xfId="1278" xr:uid="{00000000-0005-0000-0000-0000FD040000}"/>
    <cellStyle name="Accent4 10 3" xfId="1279" xr:uid="{00000000-0005-0000-0000-0000FE040000}"/>
    <cellStyle name="Accent4 11" xfId="1280" xr:uid="{00000000-0005-0000-0000-0000FF040000}"/>
    <cellStyle name="Accent4 12" xfId="1281" xr:uid="{00000000-0005-0000-0000-000000050000}"/>
    <cellStyle name="Accent4 13" xfId="1282" xr:uid="{00000000-0005-0000-0000-000001050000}"/>
    <cellStyle name="Accent4 14" xfId="1283" xr:uid="{00000000-0005-0000-0000-000002050000}"/>
    <cellStyle name="Accent4 2" xfId="1284" xr:uid="{00000000-0005-0000-0000-000003050000}"/>
    <cellStyle name="Accent4 2 2" xfId="1285" xr:uid="{00000000-0005-0000-0000-000004050000}"/>
    <cellStyle name="Accent4 2 2 2" xfId="1286" xr:uid="{00000000-0005-0000-0000-000005050000}"/>
    <cellStyle name="Accent4 2 2 3" xfId="1287" xr:uid="{00000000-0005-0000-0000-000006050000}"/>
    <cellStyle name="Accent4 2 2 4" xfId="1288" xr:uid="{00000000-0005-0000-0000-000007050000}"/>
    <cellStyle name="Accent4 2 2 5" xfId="1289" xr:uid="{00000000-0005-0000-0000-000008050000}"/>
    <cellStyle name="Accent4 2 3" xfId="1290" xr:uid="{00000000-0005-0000-0000-000009050000}"/>
    <cellStyle name="Accent4 2 3 2" xfId="1291" xr:uid="{00000000-0005-0000-0000-00000A050000}"/>
    <cellStyle name="Accent4 2 3 3" xfId="1292" xr:uid="{00000000-0005-0000-0000-00000B050000}"/>
    <cellStyle name="Accent4 2 4" xfId="1293" xr:uid="{00000000-0005-0000-0000-00000C050000}"/>
    <cellStyle name="Accent4 2 5" xfId="1294" xr:uid="{00000000-0005-0000-0000-00000D050000}"/>
    <cellStyle name="Accent4 3" xfId="1295" xr:uid="{00000000-0005-0000-0000-00000E050000}"/>
    <cellStyle name="Accent4 3 2" xfId="1296" xr:uid="{00000000-0005-0000-0000-00000F050000}"/>
    <cellStyle name="Accent4 3 3" xfId="1297" xr:uid="{00000000-0005-0000-0000-000010050000}"/>
    <cellStyle name="Accent4 3 4" xfId="1298" xr:uid="{00000000-0005-0000-0000-000011050000}"/>
    <cellStyle name="Accent4 4" xfId="1299" xr:uid="{00000000-0005-0000-0000-000012050000}"/>
    <cellStyle name="Accent4 4 2" xfId="1300" xr:uid="{00000000-0005-0000-0000-000013050000}"/>
    <cellStyle name="Accent4 4 3" xfId="1301" xr:uid="{00000000-0005-0000-0000-000014050000}"/>
    <cellStyle name="Accent4 4 4" xfId="1302" xr:uid="{00000000-0005-0000-0000-000015050000}"/>
    <cellStyle name="Accent4 5" xfId="1303" xr:uid="{00000000-0005-0000-0000-000016050000}"/>
    <cellStyle name="Accent4 5 2" xfId="1304" xr:uid="{00000000-0005-0000-0000-000017050000}"/>
    <cellStyle name="Accent4 5 2 2" xfId="1305" xr:uid="{00000000-0005-0000-0000-000018050000}"/>
    <cellStyle name="Accent4 5 2 3" xfId="1306" xr:uid="{00000000-0005-0000-0000-000019050000}"/>
    <cellStyle name="Accent4 5 2 4" xfId="1307" xr:uid="{00000000-0005-0000-0000-00001A050000}"/>
    <cellStyle name="Accent4 5 3" xfId="1308" xr:uid="{00000000-0005-0000-0000-00001B050000}"/>
    <cellStyle name="Accent4 5 3 2" xfId="1309" xr:uid="{00000000-0005-0000-0000-00001C050000}"/>
    <cellStyle name="Accent4 5 3 3" xfId="1310" xr:uid="{00000000-0005-0000-0000-00001D050000}"/>
    <cellStyle name="Accent4 5 4" xfId="1311" xr:uid="{00000000-0005-0000-0000-00001E050000}"/>
    <cellStyle name="Accent4 5 4 2" xfId="1312" xr:uid="{00000000-0005-0000-0000-00001F050000}"/>
    <cellStyle name="Accent4 5 4 2 2" xfId="1313" xr:uid="{00000000-0005-0000-0000-000020050000}"/>
    <cellStyle name="Accent4 5 4 3" xfId="1314" xr:uid="{00000000-0005-0000-0000-000021050000}"/>
    <cellStyle name="Accent4 5 4 3 2" xfId="1315" xr:uid="{00000000-0005-0000-0000-000022050000}"/>
    <cellStyle name="Accent4 6" xfId="1316" xr:uid="{00000000-0005-0000-0000-000023050000}"/>
    <cellStyle name="Accent4 6 2" xfId="1317" xr:uid="{00000000-0005-0000-0000-000024050000}"/>
    <cellStyle name="Accent4 6 3" xfId="1318" xr:uid="{00000000-0005-0000-0000-000025050000}"/>
    <cellStyle name="Accent4 7" xfId="1319" xr:uid="{00000000-0005-0000-0000-000026050000}"/>
    <cellStyle name="Accent4 7 2" xfId="1320" xr:uid="{00000000-0005-0000-0000-000027050000}"/>
    <cellStyle name="Accent4 8" xfId="1321" xr:uid="{00000000-0005-0000-0000-000028050000}"/>
    <cellStyle name="Accent4 9" xfId="1322" xr:uid="{00000000-0005-0000-0000-000029050000}"/>
    <cellStyle name="Accent4 9 2" xfId="1323" xr:uid="{00000000-0005-0000-0000-00002A050000}"/>
    <cellStyle name="Accent4 9 2 2" xfId="1324" xr:uid="{00000000-0005-0000-0000-00002B050000}"/>
    <cellStyle name="Accent4 9 3" xfId="1325" xr:uid="{00000000-0005-0000-0000-00002C050000}"/>
    <cellStyle name="Accent4 9 3 2" xfId="1326" xr:uid="{00000000-0005-0000-0000-00002D050000}"/>
    <cellStyle name="Accent5" xfId="1327" builtinId="45" customBuiltin="1"/>
    <cellStyle name="Accent5 10" xfId="1328" xr:uid="{00000000-0005-0000-0000-00002F050000}"/>
    <cellStyle name="Accent5 10 2" xfId="1329" xr:uid="{00000000-0005-0000-0000-000030050000}"/>
    <cellStyle name="Accent5 10 3" xfId="1330" xr:uid="{00000000-0005-0000-0000-000031050000}"/>
    <cellStyle name="Accent5 11" xfId="1331" xr:uid="{00000000-0005-0000-0000-000032050000}"/>
    <cellStyle name="Accent5 12" xfId="1332" xr:uid="{00000000-0005-0000-0000-000033050000}"/>
    <cellStyle name="Accent5 13" xfId="1333" xr:uid="{00000000-0005-0000-0000-000034050000}"/>
    <cellStyle name="Accent5 14" xfId="1334" xr:uid="{00000000-0005-0000-0000-000035050000}"/>
    <cellStyle name="Accent5 2" xfId="1335" xr:uid="{00000000-0005-0000-0000-000036050000}"/>
    <cellStyle name="Accent5 2 2" xfId="1336" xr:uid="{00000000-0005-0000-0000-000037050000}"/>
    <cellStyle name="Accent5 2 2 2" xfId="1337" xr:uid="{00000000-0005-0000-0000-000038050000}"/>
    <cellStyle name="Accent5 2 2 3" xfId="1338" xr:uid="{00000000-0005-0000-0000-000039050000}"/>
    <cellStyle name="Accent5 2 2 4" xfId="1339" xr:uid="{00000000-0005-0000-0000-00003A050000}"/>
    <cellStyle name="Accent5 2 2 5" xfId="1340" xr:uid="{00000000-0005-0000-0000-00003B050000}"/>
    <cellStyle name="Accent5 2 3" xfId="1341" xr:uid="{00000000-0005-0000-0000-00003C050000}"/>
    <cellStyle name="Accent5 2 3 2" xfId="1342" xr:uid="{00000000-0005-0000-0000-00003D050000}"/>
    <cellStyle name="Accent5 2 3 3" xfId="1343" xr:uid="{00000000-0005-0000-0000-00003E050000}"/>
    <cellStyle name="Accent5 2 4" xfId="1344" xr:uid="{00000000-0005-0000-0000-00003F050000}"/>
    <cellStyle name="Accent5 2 5" xfId="1345" xr:uid="{00000000-0005-0000-0000-000040050000}"/>
    <cellStyle name="Accent5 3" xfId="1346" xr:uid="{00000000-0005-0000-0000-000041050000}"/>
    <cellStyle name="Accent5 3 2" xfId="1347" xr:uid="{00000000-0005-0000-0000-000042050000}"/>
    <cellStyle name="Accent5 3 3" xfId="1348" xr:uid="{00000000-0005-0000-0000-000043050000}"/>
    <cellStyle name="Accent5 3 4" xfId="1349" xr:uid="{00000000-0005-0000-0000-000044050000}"/>
    <cellStyle name="Accent5 4" xfId="1350" xr:uid="{00000000-0005-0000-0000-000045050000}"/>
    <cellStyle name="Accent5 4 2" xfId="1351" xr:uid="{00000000-0005-0000-0000-000046050000}"/>
    <cellStyle name="Accent5 4 3" xfId="1352" xr:uid="{00000000-0005-0000-0000-000047050000}"/>
    <cellStyle name="Accent5 4 4" xfId="1353" xr:uid="{00000000-0005-0000-0000-000048050000}"/>
    <cellStyle name="Accent5 5" xfId="1354" xr:uid="{00000000-0005-0000-0000-000049050000}"/>
    <cellStyle name="Accent5 5 2" xfId="1355" xr:uid="{00000000-0005-0000-0000-00004A050000}"/>
    <cellStyle name="Accent5 5 2 2" xfId="1356" xr:uid="{00000000-0005-0000-0000-00004B050000}"/>
    <cellStyle name="Accent5 5 2 3" xfId="1357" xr:uid="{00000000-0005-0000-0000-00004C050000}"/>
    <cellStyle name="Accent5 5 2 4" xfId="1358" xr:uid="{00000000-0005-0000-0000-00004D050000}"/>
    <cellStyle name="Accent5 5 3" xfId="1359" xr:uid="{00000000-0005-0000-0000-00004E050000}"/>
    <cellStyle name="Accent5 5 3 2" xfId="1360" xr:uid="{00000000-0005-0000-0000-00004F050000}"/>
    <cellStyle name="Accent5 5 3 3" xfId="1361" xr:uid="{00000000-0005-0000-0000-000050050000}"/>
    <cellStyle name="Accent5 5 4" xfId="1362" xr:uid="{00000000-0005-0000-0000-000051050000}"/>
    <cellStyle name="Accent5 5 4 2" xfId="1363" xr:uid="{00000000-0005-0000-0000-000052050000}"/>
    <cellStyle name="Accent5 5 4 2 2" xfId="1364" xr:uid="{00000000-0005-0000-0000-000053050000}"/>
    <cellStyle name="Accent5 5 4 3" xfId="1365" xr:uid="{00000000-0005-0000-0000-000054050000}"/>
    <cellStyle name="Accent5 5 4 3 2" xfId="1366" xr:uid="{00000000-0005-0000-0000-000055050000}"/>
    <cellStyle name="Accent5 6" xfId="1367" xr:uid="{00000000-0005-0000-0000-000056050000}"/>
    <cellStyle name="Accent5 6 2" xfId="1368" xr:uid="{00000000-0005-0000-0000-000057050000}"/>
    <cellStyle name="Accent5 6 3" xfId="1369" xr:uid="{00000000-0005-0000-0000-000058050000}"/>
    <cellStyle name="Accent5 7" xfId="1370" xr:uid="{00000000-0005-0000-0000-000059050000}"/>
    <cellStyle name="Accent5 7 2" xfId="1371" xr:uid="{00000000-0005-0000-0000-00005A050000}"/>
    <cellStyle name="Accent5 8" xfId="1372" xr:uid="{00000000-0005-0000-0000-00005B050000}"/>
    <cellStyle name="Accent5 9" xfId="1373" xr:uid="{00000000-0005-0000-0000-00005C050000}"/>
    <cellStyle name="Accent5 9 2" xfId="1374" xr:uid="{00000000-0005-0000-0000-00005D050000}"/>
    <cellStyle name="Accent5 9 2 2" xfId="1375" xr:uid="{00000000-0005-0000-0000-00005E050000}"/>
    <cellStyle name="Accent5 9 3" xfId="1376" xr:uid="{00000000-0005-0000-0000-00005F050000}"/>
    <cellStyle name="Accent5 9 3 2" xfId="1377" xr:uid="{00000000-0005-0000-0000-000060050000}"/>
    <cellStyle name="Accent6" xfId="1378" builtinId="49" customBuiltin="1"/>
    <cellStyle name="Accent6 10" xfId="1379" xr:uid="{00000000-0005-0000-0000-000062050000}"/>
    <cellStyle name="Accent6 10 2" xfId="1380" xr:uid="{00000000-0005-0000-0000-000063050000}"/>
    <cellStyle name="Accent6 10 3" xfId="1381" xr:uid="{00000000-0005-0000-0000-000064050000}"/>
    <cellStyle name="Accent6 11" xfId="1382" xr:uid="{00000000-0005-0000-0000-000065050000}"/>
    <cellStyle name="Accent6 12" xfId="1383" xr:uid="{00000000-0005-0000-0000-000066050000}"/>
    <cellStyle name="Accent6 13" xfId="1384" xr:uid="{00000000-0005-0000-0000-000067050000}"/>
    <cellStyle name="Accent6 14" xfId="1385" xr:uid="{00000000-0005-0000-0000-000068050000}"/>
    <cellStyle name="Accent6 2" xfId="1386" xr:uid="{00000000-0005-0000-0000-000069050000}"/>
    <cellStyle name="Accent6 2 2" xfId="1387" xr:uid="{00000000-0005-0000-0000-00006A050000}"/>
    <cellStyle name="Accent6 2 2 2" xfId="1388" xr:uid="{00000000-0005-0000-0000-00006B050000}"/>
    <cellStyle name="Accent6 2 2 3" xfId="1389" xr:uid="{00000000-0005-0000-0000-00006C050000}"/>
    <cellStyle name="Accent6 2 2 4" xfId="1390" xr:uid="{00000000-0005-0000-0000-00006D050000}"/>
    <cellStyle name="Accent6 2 2 5" xfId="1391" xr:uid="{00000000-0005-0000-0000-00006E050000}"/>
    <cellStyle name="Accent6 2 3" xfId="1392" xr:uid="{00000000-0005-0000-0000-00006F050000}"/>
    <cellStyle name="Accent6 2 3 2" xfId="1393" xr:uid="{00000000-0005-0000-0000-000070050000}"/>
    <cellStyle name="Accent6 2 3 3" xfId="1394" xr:uid="{00000000-0005-0000-0000-000071050000}"/>
    <cellStyle name="Accent6 2 4" xfId="1395" xr:uid="{00000000-0005-0000-0000-000072050000}"/>
    <cellStyle name="Accent6 2 5" xfId="1396" xr:uid="{00000000-0005-0000-0000-000073050000}"/>
    <cellStyle name="Accent6 3" xfId="1397" xr:uid="{00000000-0005-0000-0000-000074050000}"/>
    <cellStyle name="Accent6 3 2" xfId="1398" xr:uid="{00000000-0005-0000-0000-000075050000}"/>
    <cellStyle name="Accent6 3 3" xfId="1399" xr:uid="{00000000-0005-0000-0000-000076050000}"/>
    <cellStyle name="Accent6 3 4" xfId="1400" xr:uid="{00000000-0005-0000-0000-000077050000}"/>
    <cellStyle name="Accent6 4" xfId="1401" xr:uid="{00000000-0005-0000-0000-000078050000}"/>
    <cellStyle name="Accent6 4 2" xfId="1402" xr:uid="{00000000-0005-0000-0000-000079050000}"/>
    <cellStyle name="Accent6 4 3" xfId="1403" xr:uid="{00000000-0005-0000-0000-00007A050000}"/>
    <cellStyle name="Accent6 4 4" xfId="1404" xr:uid="{00000000-0005-0000-0000-00007B050000}"/>
    <cellStyle name="Accent6 5" xfId="1405" xr:uid="{00000000-0005-0000-0000-00007C050000}"/>
    <cellStyle name="Accent6 5 2" xfId="1406" xr:uid="{00000000-0005-0000-0000-00007D050000}"/>
    <cellStyle name="Accent6 5 2 2" xfId="1407" xr:uid="{00000000-0005-0000-0000-00007E050000}"/>
    <cellStyle name="Accent6 5 2 3" xfId="1408" xr:uid="{00000000-0005-0000-0000-00007F050000}"/>
    <cellStyle name="Accent6 5 2 4" xfId="1409" xr:uid="{00000000-0005-0000-0000-000080050000}"/>
    <cellStyle name="Accent6 5 3" xfId="1410" xr:uid="{00000000-0005-0000-0000-000081050000}"/>
    <cellStyle name="Accent6 5 3 2" xfId="1411" xr:uid="{00000000-0005-0000-0000-000082050000}"/>
    <cellStyle name="Accent6 5 3 3" xfId="1412" xr:uid="{00000000-0005-0000-0000-000083050000}"/>
    <cellStyle name="Accent6 5 4" xfId="1413" xr:uid="{00000000-0005-0000-0000-000084050000}"/>
    <cellStyle name="Accent6 5 4 2" xfId="1414" xr:uid="{00000000-0005-0000-0000-000085050000}"/>
    <cellStyle name="Accent6 5 4 2 2" xfId="1415" xr:uid="{00000000-0005-0000-0000-000086050000}"/>
    <cellStyle name="Accent6 5 4 3" xfId="1416" xr:uid="{00000000-0005-0000-0000-000087050000}"/>
    <cellStyle name="Accent6 5 4 3 2" xfId="1417" xr:uid="{00000000-0005-0000-0000-000088050000}"/>
    <cellStyle name="Accent6 6" xfId="1418" xr:uid="{00000000-0005-0000-0000-000089050000}"/>
    <cellStyle name="Accent6 6 2" xfId="1419" xr:uid="{00000000-0005-0000-0000-00008A050000}"/>
    <cellStyle name="Accent6 6 3" xfId="1420" xr:uid="{00000000-0005-0000-0000-00008B050000}"/>
    <cellStyle name="Accent6 7" xfId="1421" xr:uid="{00000000-0005-0000-0000-00008C050000}"/>
    <cellStyle name="Accent6 7 2" xfId="1422" xr:uid="{00000000-0005-0000-0000-00008D050000}"/>
    <cellStyle name="Accent6 8" xfId="1423" xr:uid="{00000000-0005-0000-0000-00008E050000}"/>
    <cellStyle name="Accent6 9" xfId="1424" xr:uid="{00000000-0005-0000-0000-00008F050000}"/>
    <cellStyle name="Accent6 9 2" xfId="1425" xr:uid="{00000000-0005-0000-0000-000090050000}"/>
    <cellStyle name="Accent6 9 2 2" xfId="1426" xr:uid="{00000000-0005-0000-0000-000091050000}"/>
    <cellStyle name="Accent6 9 3" xfId="1427" xr:uid="{00000000-0005-0000-0000-000092050000}"/>
    <cellStyle name="Accent6 9 3 2" xfId="1428" xr:uid="{00000000-0005-0000-0000-000093050000}"/>
    <cellStyle name="Bad" xfId="1429" builtinId="27" customBuiltin="1"/>
    <cellStyle name="Bad 10" xfId="1430" xr:uid="{00000000-0005-0000-0000-000095050000}"/>
    <cellStyle name="Bad 10 2" xfId="1431" xr:uid="{00000000-0005-0000-0000-000096050000}"/>
    <cellStyle name="Bad 10 3" xfId="1432" xr:uid="{00000000-0005-0000-0000-000097050000}"/>
    <cellStyle name="Bad 11" xfId="1433" xr:uid="{00000000-0005-0000-0000-000098050000}"/>
    <cellStyle name="Bad 12" xfId="1434" xr:uid="{00000000-0005-0000-0000-000099050000}"/>
    <cellStyle name="Bad 13" xfId="1435" xr:uid="{00000000-0005-0000-0000-00009A050000}"/>
    <cellStyle name="Bad 14" xfId="1436" xr:uid="{00000000-0005-0000-0000-00009B050000}"/>
    <cellStyle name="Bad 2" xfId="1437" xr:uid="{00000000-0005-0000-0000-00009C050000}"/>
    <cellStyle name="Bad 2 2" xfId="1438" xr:uid="{00000000-0005-0000-0000-00009D050000}"/>
    <cellStyle name="Bad 2 2 2" xfId="1439" xr:uid="{00000000-0005-0000-0000-00009E050000}"/>
    <cellStyle name="Bad 2 2 3" xfId="1440" xr:uid="{00000000-0005-0000-0000-00009F050000}"/>
    <cellStyle name="Bad 2 2 4" xfId="1441" xr:uid="{00000000-0005-0000-0000-0000A0050000}"/>
    <cellStyle name="Bad 2 2 5" xfId="1442" xr:uid="{00000000-0005-0000-0000-0000A1050000}"/>
    <cellStyle name="Bad 2 3" xfId="1443" xr:uid="{00000000-0005-0000-0000-0000A2050000}"/>
    <cellStyle name="Bad 2 3 2" xfId="1444" xr:uid="{00000000-0005-0000-0000-0000A3050000}"/>
    <cellStyle name="Bad 2 3 3" xfId="1445" xr:uid="{00000000-0005-0000-0000-0000A4050000}"/>
    <cellStyle name="Bad 2 4" xfId="1446" xr:uid="{00000000-0005-0000-0000-0000A5050000}"/>
    <cellStyle name="Bad 2 5" xfId="1447" xr:uid="{00000000-0005-0000-0000-0000A6050000}"/>
    <cellStyle name="Bad 3" xfId="1448" xr:uid="{00000000-0005-0000-0000-0000A7050000}"/>
    <cellStyle name="Bad 3 2" xfId="1449" xr:uid="{00000000-0005-0000-0000-0000A8050000}"/>
    <cellStyle name="Bad 3 3" xfId="1450" xr:uid="{00000000-0005-0000-0000-0000A9050000}"/>
    <cellStyle name="Bad 3 4" xfId="1451" xr:uid="{00000000-0005-0000-0000-0000AA050000}"/>
    <cellStyle name="Bad 4" xfId="1452" xr:uid="{00000000-0005-0000-0000-0000AB050000}"/>
    <cellStyle name="Bad 4 2" xfId="1453" xr:uid="{00000000-0005-0000-0000-0000AC050000}"/>
    <cellStyle name="Bad 4 3" xfId="1454" xr:uid="{00000000-0005-0000-0000-0000AD050000}"/>
    <cellStyle name="Bad 4 4" xfId="1455" xr:uid="{00000000-0005-0000-0000-0000AE050000}"/>
    <cellStyle name="Bad 5" xfId="1456" xr:uid="{00000000-0005-0000-0000-0000AF050000}"/>
    <cellStyle name="Bad 5 2" xfId="1457" xr:uid="{00000000-0005-0000-0000-0000B0050000}"/>
    <cellStyle name="Bad 5 2 2" xfId="1458" xr:uid="{00000000-0005-0000-0000-0000B1050000}"/>
    <cellStyle name="Bad 5 2 3" xfId="1459" xr:uid="{00000000-0005-0000-0000-0000B2050000}"/>
    <cellStyle name="Bad 5 2 4" xfId="1460" xr:uid="{00000000-0005-0000-0000-0000B3050000}"/>
    <cellStyle name="Bad 5 3" xfId="1461" xr:uid="{00000000-0005-0000-0000-0000B4050000}"/>
    <cellStyle name="Bad 5 3 2" xfId="1462" xr:uid="{00000000-0005-0000-0000-0000B5050000}"/>
    <cellStyle name="Bad 5 3 3" xfId="1463" xr:uid="{00000000-0005-0000-0000-0000B6050000}"/>
    <cellStyle name="Bad 5 4" xfId="1464" xr:uid="{00000000-0005-0000-0000-0000B7050000}"/>
    <cellStyle name="Bad 5 4 2" xfId="1465" xr:uid="{00000000-0005-0000-0000-0000B8050000}"/>
    <cellStyle name="Bad 5 4 2 2" xfId="1466" xr:uid="{00000000-0005-0000-0000-0000B9050000}"/>
    <cellStyle name="Bad 5 4 3" xfId="1467" xr:uid="{00000000-0005-0000-0000-0000BA050000}"/>
    <cellStyle name="Bad 5 4 3 2" xfId="1468" xr:uid="{00000000-0005-0000-0000-0000BB050000}"/>
    <cellStyle name="Bad 6" xfId="1469" xr:uid="{00000000-0005-0000-0000-0000BC050000}"/>
    <cellStyle name="Bad 6 2" xfId="1470" xr:uid="{00000000-0005-0000-0000-0000BD050000}"/>
    <cellStyle name="Bad 6 3" xfId="1471" xr:uid="{00000000-0005-0000-0000-0000BE050000}"/>
    <cellStyle name="Bad 7" xfId="1472" xr:uid="{00000000-0005-0000-0000-0000BF050000}"/>
    <cellStyle name="Bad 7 2" xfId="1473" xr:uid="{00000000-0005-0000-0000-0000C0050000}"/>
    <cellStyle name="Bad 8" xfId="1474" xr:uid="{00000000-0005-0000-0000-0000C1050000}"/>
    <cellStyle name="Bad 9" xfId="1475" xr:uid="{00000000-0005-0000-0000-0000C2050000}"/>
    <cellStyle name="Bad 9 2" xfId="1476" xr:uid="{00000000-0005-0000-0000-0000C3050000}"/>
    <cellStyle name="Bad 9 2 2" xfId="1477" xr:uid="{00000000-0005-0000-0000-0000C4050000}"/>
    <cellStyle name="Bad 9 3" xfId="1478" xr:uid="{00000000-0005-0000-0000-0000C5050000}"/>
    <cellStyle name="Bad 9 3 2" xfId="1479" xr:uid="{00000000-0005-0000-0000-0000C6050000}"/>
    <cellStyle name="Calculation" xfId="1480" builtinId="22" customBuiltin="1"/>
    <cellStyle name="Calculation 10" xfId="1481" xr:uid="{00000000-0005-0000-0000-0000C8050000}"/>
    <cellStyle name="Calculation 10 2" xfId="1482" xr:uid="{00000000-0005-0000-0000-0000C9050000}"/>
    <cellStyle name="Calculation 10 3" xfId="1483" xr:uid="{00000000-0005-0000-0000-0000CA050000}"/>
    <cellStyle name="Calculation 11" xfId="1484" xr:uid="{00000000-0005-0000-0000-0000CB050000}"/>
    <cellStyle name="Calculation 12" xfId="1485" xr:uid="{00000000-0005-0000-0000-0000CC050000}"/>
    <cellStyle name="Calculation 13" xfId="1486" xr:uid="{00000000-0005-0000-0000-0000CD050000}"/>
    <cellStyle name="Calculation 14" xfId="1487" xr:uid="{00000000-0005-0000-0000-0000CE050000}"/>
    <cellStyle name="Calculation 2" xfId="1488" xr:uid="{00000000-0005-0000-0000-0000CF050000}"/>
    <cellStyle name="Calculation 2 2" xfId="1489" xr:uid="{00000000-0005-0000-0000-0000D0050000}"/>
    <cellStyle name="Calculation 2 2 2" xfId="1490" xr:uid="{00000000-0005-0000-0000-0000D1050000}"/>
    <cellStyle name="Calculation 2 2 3" xfId="1491" xr:uid="{00000000-0005-0000-0000-0000D2050000}"/>
    <cellStyle name="Calculation 2 2 4" xfId="1492" xr:uid="{00000000-0005-0000-0000-0000D3050000}"/>
    <cellStyle name="Calculation 2 2 5" xfId="1493" xr:uid="{00000000-0005-0000-0000-0000D4050000}"/>
    <cellStyle name="Calculation 2 3" xfId="1494" xr:uid="{00000000-0005-0000-0000-0000D5050000}"/>
    <cellStyle name="Calculation 2 3 2" xfId="1495" xr:uid="{00000000-0005-0000-0000-0000D6050000}"/>
    <cellStyle name="Calculation 2 3 3" xfId="1496" xr:uid="{00000000-0005-0000-0000-0000D7050000}"/>
    <cellStyle name="Calculation 2 4" xfId="1497" xr:uid="{00000000-0005-0000-0000-0000D8050000}"/>
    <cellStyle name="Calculation 2 5" xfId="1498" xr:uid="{00000000-0005-0000-0000-0000D9050000}"/>
    <cellStyle name="Calculation 3" xfId="1499" xr:uid="{00000000-0005-0000-0000-0000DA050000}"/>
    <cellStyle name="Calculation 3 2" xfId="1500" xr:uid="{00000000-0005-0000-0000-0000DB050000}"/>
    <cellStyle name="Calculation 3 3" xfId="1501" xr:uid="{00000000-0005-0000-0000-0000DC050000}"/>
    <cellStyle name="Calculation 3 4" xfId="1502" xr:uid="{00000000-0005-0000-0000-0000DD050000}"/>
    <cellStyle name="Calculation 4" xfId="1503" xr:uid="{00000000-0005-0000-0000-0000DE050000}"/>
    <cellStyle name="Calculation 4 2" xfId="1504" xr:uid="{00000000-0005-0000-0000-0000DF050000}"/>
    <cellStyle name="Calculation 4 3" xfId="1505" xr:uid="{00000000-0005-0000-0000-0000E0050000}"/>
    <cellStyle name="Calculation 4 4" xfId="1506" xr:uid="{00000000-0005-0000-0000-0000E1050000}"/>
    <cellStyle name="Calculation 5" xfId="1507" xr:uid="{00000000-0005-0000-0000-0000E2050000}"/>
    <cellStyle name="Calculation 5 2" xfId="1508" xr:uid="{00000000-0005-0000-0000-0000E3050000}"/>
    <cellStyle name="Calculation 5 2 2" xfId="1509" xr:uid="{00000000-0005-0000-0000-0000E4050000}"/>
    <cellStyle name="Calculation 5 2 3" xfId="1510" xr:uid="{00000000-0005-0000-0000-0000E5050000}"/>
    <cellStyle name="Calculation 5 2 4" xfId="1511" xr:uid="{00000000-0005-0000-0000-0000E6050000}"/>
    <cellStyle name="Calculation 5 3" xfId="1512" xr:uid="{00000000-0005-0000-0000-0000E7050000}"/>
    <cellStyle name="Calculation 5 3 2" xfId="1513" xr:uid="{00000000-0005-0000-0000-0000E8050000}"/>
    <cellStyle name="Calculation 5 3 3" xfId="1514" xr:uid="{00000000-0005-0000-0000-0000E9050000}"/>
    <cellStyle name="Calculation 5 4" xfId="1515" xr:uid="{00000000-0005-0000-0000-0000EA050000}"/>
    <cellStyle name="Calculation 5 4 2" xfId="1516" xr:uid="{00000000-0005-0000-0000-0000EB050000}"/>
    <cellStyle name="Calculation 5 4 2 2" xfId="1517" xr:uid="{00000000-0005-0000-0000-0000EC050000}"/>
    <cellStyle name="Calculation 5 4 3" xfId="1518" xr:uid="{00000000-0005-0000-0000-0000ED050000}"/>
    <cellStyle name="Calculation 5 4 3 2" xfId="1519" xr:uid="{00000000-0005-0000-0000-0000EE050000}"/>
    <cellStyle name="Calculation 6" xfId="1520" xr:uid="{00000000-0005-0000-0000-0000EF050000}"/>
    <cellStyle name="Calculation 6 2" xfId="1521" xr:uid="{00000000-0005-0000-0000-0000F0050000}"/>
    <cellStyle name="Calculation 6 3" xfId="1522" xr:uid="{00000000-0005-0000-0000-0000F1050000}"/>
    <cellStyle name="Calculation 7" xfId="1523" xr:uid="{00000000-0005-0000-0000-0000F2050000}"/>
    <cellStyle name="Calculation 7 2" xfId="1524" xr:uid="{00000000-0005-0000-0000-0000F3050000}"/>
    <cellStyle name="Calculation 8" xfId="1525" xr:uid="{00000000-0005-0000-0000-0000F4050000}"/>
    <cellStyle name="Calculation 9" xfId="1526" xr:uid="{00000000-0005-0000-0000-0000F5050000}"/>
    <cellStyle name="Calculation 9 2" xfId="1527" xr:uid="{00000000-0005-0000-0000-0000F6050000}"/>
    <cellStyle name="Calculation 9 2 2" xfId="1528" xr:uid="{00000000-0005-0000-0000-0000F7050000}"/>
    <cellStyle name="Calculation 9 3" xfId="1529" xr:uid="{00000000-0005-0000-0000-0000F8050000}"/>
    <cellStyle name="Calculation 9 3 2" xfId="1530" xr:uid="{00000000-0005-0000-0000-0000F9050000}"/>
    <cellStyle name="Check Cell" xfId="1531" builtinId="23" customBuiltin="1"/>
    <cellStyle name="Check Cell 10" xfId="1532" xr:uid="{00000000-0005-0000-0000-0000FB050000}"/>
    <cellStyle name="Check Cell 10 2" xfId="1533" xr:uid="{00000000-0005-0000-0000-0000FC050000}"/>
    <cellStyle name="Check Cell 10 3" xfId="1534" xr:uid="{00000000-0005-0000-0000-0000FD050000}"/>
    <cellStyle name="Check Cell 11" xfId="1535" xr:uid="{00000000-0005-0000-0000-0000FE050000}"/>
    <cellStyle name="Check Cell 12" xfId="1536" xr:uid="{00000000-0005-0000-0000-0000FF050000}"/>
    <cellStyle name="Check Cell 13" xfId="1537" xr:uid="{00000000-0005-0000-0000-000000060000}"/>
    <cellStyle name="Check Cell 14" xfId="1538" xr:uid="{00000000-0005-0000-0000-000001060000}"/>
    <cellStyle name="Check Cell 2" xfId="1539" xr:uid="{00000000-0005-0000-0000-000002060000}"/>
    <cellStyle name="Check Cell 2 2" xfId="1540" xr:uid="{00000000-0005-0000-0000-000003060000}"/>
    <cellStyle name="Check Cell 2 2 2" xfId="1541" xr:uid="{00000000-0005-0000-0000-000004060000}"/>
    <cellStyle name="Check Cell 2 2 3" xfId="1542" xr:uid="{00000000-0005-0000-0000-000005060000}"/>
    <cellStyle name="Check Cell 2 2 4" xfId="1543" xr:uid="{00000000-0005-0000-0000-000006060000}"/>
    <cellStyle name="Check Cell 2 2 5" xfId="1544" xr:uid="{00000000-0005-0000-0000-000007060000}"/>
    <cellStyle name="Check Cell 2 3" xfId="1545" xr:uid="{00000000-0005-0000-0000-000008060000}"/>
    <cellStyle name="Check Cell 2 3 2" xfId="1546" xr:uid="{00000000-0005-0000-0000-000009060000}"/>
    <cellStyle name="Check Cell 2 3 3" xfId="1547" xr:uid="{00000000-0005-0000-0000-00000A060000}"/>
    <cellStyle name="Check Cell 2 4" xfId="1548" xr:uid="{00000000-0005-0000-0000-00000B060000}"/>
    <cellStyle name="Check Cell 2 5" xfId="1549" xr:uid="{00000000-0005-0000-0000-00000C060000}"/>
    <cellStyle name="Check Cell 3" xfId="1550" xr:uid="{00000000-0005-0000-0000-00000D060000}"/>
    <cellStyle name="Check Cell 3 2" xfId="1551" xr:uid="{00000000-0005-0000-0000-00000E060000}"/>
    <cellStyle name="Check Cell 3 3" xfId="1552" xr:uid="{00000000-0005-0000-0000-00000F060000}"/>
    <cellStyle name="Check Cell 3 4" xfId="1553" xr:uid="{00000000-0005-0000-0000-000010060000}"/>
    <cellStyle name="Check Cell 4" xfId="1554" xr:uid="{00000000-0005-0000-0000-000011060000}"/>
    <cellStyle name="Check Cell 4 2" xfId="1555" xr:uid="{00000000-0005-0000-0000-000012060000}"/>
    <cellStyle name="Check Cell 4 3" xfId="1556" xr:uid="{00000000-0005-0000-0000-000013060000}"/>
    <cellStyle name="Check Cell 4 4" xfId="1557" xr:uid="{00000000-0005-0000-0000-000014060000}"/>
    <cellStyle name="Check Cell 5" xfId="1558" xr:uid="{00000000-0005-0000-0000-000015060000}"/>
    <cellStyle name="Check Cell 5 2" xfId="1559" xr:uid="{00000000-0005-0000-0000-000016060000}"/>
    <cellStyle name="Check Cell 5 2 2" xfId="1560" xr:uid="{00000000-0005-0000-0000-000017060000}"/>
    <cellStyle name="Check Cell 5 2 3" xfId="1561" xr:uid="{00000000-0005-0000-0000-000018060000}"/>
    <cellStyle name="Check Cell 5 2 4" xfId="1562" xr:uid="{00000000-0005-0000-0000-000019060000}"/>
    <cellStyle name="Check Cell 5 3" xfId="1563" xr:uid="{00000000-0005-0000-0000-00001A060000}"/>
    <cellStyle name="Check Cell 5 3 2" xfId="1564" xr:uid="{00000000-0005-0000-0000-00001B060000}"/>
    <cellStyle name="Check Cell 5 3 3" xfId="1565" xr:uid="{00000000-0005-0000-0000-00001C060000}"/>
    <cellStyle name="Check Cell 5 4" xfId="1566" xr:uid="{00000000-0005-0000-0000-00001D060000}"/>
    <cellStyle name="Check Cell 5 4 2" xfId="1567" xr:uid="{00000000-0005-0000-0000-00001E060000}"/>
    <cellStyle name="Check Cell 5 4 2 2" xfId="1568" xr:uid="{00000000-0005-0000-0000-00001F060000}"/>
    <cellStyle name="Check Cell 5 4 3" xfId="1569" xr:uid="{00000000-0005-0000-0000-000020060000}"/>
    <cellStyle name="Check Cell 5 4 3 2" xfId="1570" xr:uid="{00000000-0005-0000-0000-000021060000}"/>
    <cellStyle name="Check Cell 6" xfId="1571" xr:uid="{00000000-0005-0000-0000-000022060000}"/>
    <cellStyle name="Check Cell 6 2" xfId="1572" xr:uid="{00000000-0005-0000-0000-000023060000}"/>
    <cellStyle name="Check Cell 6 3" xfId="1573" xr:uid="{00000000-0005-0000-0000-000024060000}"/>
    <cellStyle name="Check Cell 7" xfId="1574" xr:uid="{00000000-0005-0000-0000-000025060000}"/>
    <cellStyle name="Check Cell 7 2" xfId="1575" xr:uid="{00000000-0005-0000-0000-000026060000}"/>
    <cellStyle name="Check Cell 8" xfId="1576" xr:uid="{00000000-0005-0000-0000-000027060000}"/>
    <cellStyle name="Check Cell 9" xfId="1577" xr:uid="{00000000-0005-0000-0000-000028060000}"/>
    <cellStyle name="Check Cell 9 2" xfId="1578" xr:uid="{00000000-0005-0000-0000-000029060000}"/>
    <cellStyle name="Check Cell 9 2 2" xfId="1579" xr:uid="{00000000-0005-0000-0000-00002A060000}"/>
    <cellStyle name="Check Cell 9 3" xfId="1580" xr:uid="{00000000-0005-0000-0000-00002B060000}"/>
    <cellStyle name="Check Cell 9 3 2" xfId="1581" xr:uid="{00000000-0005-0000-0000-00002C060000}"/>
    <cellStyle name="Comma" xfId="1582" builtinId="3"/>
    <cellStyle name="Comma 10" xfId="1583" xr:uid="{00000000-0005-0000-0000-00002E060000}"/>
    <cellStyle name="Comma 11" xfId="1584" xr:uid="{00000000-0005-0000-0000-00002F060000}"/>
    <cellStyle name="Comma 12" xfId="1585" xr:uid="{00000000-0005-0000-0000-000030060000}"/>
    <cellStyle name="Comma 13" xfId="1586" xr:uid="{00000000-0005-0000-0000-000031060000}"/>
    <cellStyle name="Comma 14" xfId="1587" xr:uid="{00000000-0005-0000-0000-000032060000}"/>
    <cellStyle name="Comma 15" xfId="1588" xr:uid="{00000000-0005-0000-0000-000033060000}"/>
    <cellStyle name="Comma 16" xfId="1589" xr:uid="{00000000-0005-0000-0000-000034060000}"/>
    <cellStyle name="Comma 2" xfId="1590" xr:uid="{00000000-0005-0000-0000-000035060000}"/>
    <cellStyle name="Comma 2 2" xfId="1591" xr:uid="{00000000-0005-0000-0000-000036060000}"/>
    <cellStyle name="Comma 3" xfId="1592" xr:uid="{00000000-0005-0000-0000-000037060000}"/>
    <cellStyle name="Comma 3 2" xfId="1593" xr:uid="{00000000-0005-0000-0000-000038060000}"/>
    <cellStyle name="Comma 4" xfId="1594" xr:uid="{00000000-0005-0000-0000-000039060000}"/>
    <cellStyle name="Comma 5" xfId="1595" xr:uid="{00000000-0005-0000-0000-00003A060000}"/>
    <cellStyle name="Comma 5 2" xfId="1596" xr:uid="{00000000-0005-0000-0000-00003B060000}"/>
    <cellStyle name="Comma 5 3" xfId="1597" xr:uid="{00000000-0005-0000-0000-00003C060000}"/>
    <cellStyle name="Comma 6" xfId="1598" xr:uid="{00000000-0005-0000-0000-00003D060000}"/>
    <cellStyle name="Comma 6 10" xfId="1599" xr:uid="{00000000-0005-0000-0000-00003E060000}"/>
    <cellStyle name="Comma 6 2" xfId="1600" xr:uid="{00000000-0005-0000-0000-00003F060000}"/>
    <cellStyle name="Comma 6 2 2" xfId="1601" xr:uid="{00000000-0005-0000-0000-000040060000}"/>
    <cellStyle name="Comma 6 2 2 2" xfId="1602" xr:uid="{00000000-0005-0000-0000-000041060000}"/>
    <cellStyle name="Comma 6 2 2 2 2" xfId="1603" xr:uid="{00000000-0005-0000-0000-000042060000}"/>
    <cellStyle name="Comma 6 2 2 2 2 2" xfId="1604" xr:uid="{00000000-0005-0000-0000-000043060000}"/>
    <cellStyle name="Comma 6 2 2 2 3" xfId="1605" xr:uid="{00000000-0005-0000-0000-000044060000}"/>
    <cellStyle name="Comma 6 2 2 2 3 2" xfId="1606" xr:uid="{00000000-0005-0000-0000-000045060000}"/>
    <cellStyle name="Comma 6 2 2 2 4" xfId="1607" xr:uid="{00000000-0005-0000-0000-000046060000}"/>
    <cellStyle name="Comma 6 2 2 3" xfId="1608" xr:uid="{00000000-0005-0000-0000-000047060000}"/>
    <cellStyle name="Comma 6 2 2 3 2" xfId="1609" xr:uid="{00000000-0005-0000-0000-000048060000}"/>
    <cellStyle name="Comma 6 2 2 3 2 2" xfId="1610" xr:uid="{00000000-0005-0000-0000-000049060000}"/>
    <cellStyle name="Comma 6 2 2 3 3" xfId="1611" xr:uid="{00000000-0005-0000-0000-00004A060000}"/>
    <cellStyle name="Comma 6 2 2 4" xfId="1612" xr:uid="{00000000-0005-0000-0000-00004B060000}"/>
    <cellStyle name="Comma 6 2 2 4 2" xfId="1613" xr:uid="{00000000-0005-0000-0000-00004C060000}"/>
    <cellStyle name="Comma 6 2 2 5" xfId="1614" xr:uid="{00000000-0005-0000-0000-00004D060000}"/>
    <cellStyle name="Comma 6 2 2 5 2" xfId="1615" xr:uid="{00000000-0005-0000-0000-00004E060000}"/>
    <cellStyle name="Comma 6 2 2 6" xfId="1616" xr:uid="{00000000-0005-0000-0000-00004F060000}"/>
    <cellStyle name="Comma 6 2 3" xfId="1617" xr:uid="{00000000-0005-0000-0000-000050060000}"/>
    <cellStyle name="Comma 6 2 3 2" xfId="1618" xr:uid="{00000000-0005-0000-0000-000051060000}"/>
    <cellStyle name="Comma 6 2 3 2 2" xfId="1619" xr:uid="{00000000-0005-0000-0000-000052060000}"/>
    <cellStyle name="Comma 6 2 3 2 2 2" xfId="1620" xr:uid="{00000000-0005-0000-0000-000053060000}"/>
    <cellStyle name="Comma 6 2 3 2 3" xfId="1621" xr:uid="{00000000-0005-0000-0000-000054060000}"/>
    <cellStyle name="Comma 6 2 3 2 3 2" xfId="1622" xr:uid="{00000000-0005-0000-0000-000055060000}"/>
    <cellStyle name="Comma 6 2 3 2 4" xfId="1623" xr:uid="{00000000-0005-0000-0000-000056060000}"/>
    <cellStyle name="Comma 6 2 3 3" xfId="1624" xr:uid="{00000000-0005-0000-0000-000057060000}"/>
    <cellStyle name="Comma 6 2 3 3 2" xfId="1625" xr:uid="{00000000-0005-0000-0000-000058060000}"/>
    <cellStyle name="Comma 6 2 3 3 2 2" xfId="1626" xr:uid="{00000000-0005-0000-0000-000059060000}"/>
    <cellStyle name="Comma 6 2 3 3 3" xfId="1627" xr:uid="{00000000-0005-0000-0000-00005A060000}"/>
    <cellStyle name="Comma 6 2 3 4" xfId="1628" xr:uid="{00000000-0005-0000-0000-00005B060000}"/>
    <cellStyle name="Comma 6 2 3 4 2" xfId="1629" xr:uid="{00000000-0005-0000-0000-00005C060000}"/>
    <cellStyle name="Comma 6 2 3 5" xfId="1630" xr:uid="{00000000-0005-0000-0000-00005D060000}"/>
    <cellStyle name="Comma 6 2 3 5 2" xfId="1631" xr:uid="{00000000-0005-0000-0000-00005E060000}"/>
    <cellStyle name="Comma 6 2 3 6" xfId="1632" xr:uid="{00000000-0005-0000-0000-00005F060000}"/>
    <cellStyle name="Comma 6 2 4" xfId="1633" xr:uid="{00000000-0005-0000-0000-000060060000}"/>
    <cellStyle name="Comma 6 2 4 2" xfId="1634" xr:uid="{00000000-0005-0000-0000-000061060000}"/>
    <cellStyle name="Comma 6 2 4 2 2" xfId="1635" xr:uid="{00000000-0005-0000-0000-000062060000}"/>
    <cellStyle name="Comma 6 2 4 3" xfId="1636" xr:uid="{00000000-0005-0000-0000-000063060000}"/>
    <cellStyle name="Comma 6 2 4 3 2" xfId="1637" xr:uid="{00000000-0005-0000-0000-000064060000}"/>
    <cellStyle name="Comma 6 2 4 4" xfId="1638" xr:uid="{00000000-0005-0000-0000-000065060000}"/>
    <cellStyle name="Comma 6 2 5" xfId="1639" xr:uid="{00000000-0005-0000-0000-000066060000}"/>
    <cellStyle name="Comma 6 2 5 2" xfId="1640" xr:uid="{00000000-0005-0000-0000-000067060000}"/>
    <cellStyle name="Comma 6 2 5 2 2" xfId="1641" xr:uid="{00000000-0005-0000-0000-000068060000}"/>
    <cellStyle name="Comma 6 2 5 3" xfId="1642" xr:uid="{00000000-0005-0000-0000-000069060000}"/>
    <cellStyle name="Comma 6 2 6" xfId="1643" xr:uid="{00000000-0005-0000-0000-00006A060000}"/>
    <cellStyle name="Comma 6 2 6 2" xfId="1644" xr:uid="{00000000-0005-0000-0000-00006B060000}"/>
    <cellStyle name="Comma 6 2 7" xfId="1645" xr:uid="{00000000-0005-0000-0000-00006C060000}"/>
    <cellStyle name="Comma 6 2 7 2" xfId="1646" xr:uid="{00000000-0005-0000-0000-00006D060000}"/>
    <cellStyle name="Comma 6 2 8" xfId="1647" xr:uid="{00000000-0005-0000-0000-00006E060000}"/>
    <cellStyle name="Comma 6 3" xfId="1648" xr:uid="{00000000-0005-0000-0000-00006F060000}"/>
    <cellStyle name="Comma 6 4" xfId="1649" xr:uid="{00000000-0005-0000-0000-000070060000}"/>
    <cellStyle name="Comma 6 4 2" xfId="1650" xr:uid="{00000000-0005-0000-0000-000071060000}"/>
    <cellStyle name="Comma 6 4 2 2" xfId="1651" xr:uid="{00000000-0005-0000-0000-000072060000}"/>
    <cellStyle name="Comma 6 4 2 2 2" xfId="1652" xr:uid="{00000000-0005-0000-0000-000073060000}"/>
    <cellStyle name="Comma 6 4 2 3" xfId="1653" xr:uid="{00000000-0005-0000-0000-000074060000}"/>
    <cellStyle name="Comma 6 4 2 3 2" xfId="1654" xr:uid="{00000000-0005-0000-0000-000075060000}"/>
    <cellStyle name="Comma 6 4 2 4" xfId="1655" xr:uid="{00000000-0005-0000-0000-000076060000}"/>
    <cellStyle name="Comma 6 4 3" xfId="1656" xr:uid="{00000000-0005-0000-0000-000077060000}"/>
    <cellStyle name="Comma 6 4 3 2" xfId="1657" xr:uid="{00000000-0005-0000-0000-000078060000}"/>
    <cellStyle name="Comma 6 4 3 2 2" xfId="1658" xr:uid="{00000000-0005-0000-0000-000079060000}"/>
    <cellStyle name="Comma 6 4 3 3" xfId="1659" xr:uid="{00000000-0005-0000-0000-00007A060000}"/>
    <cellStyle name="Comma 6 4 4" xfId="1660" xr:uid="{00000000-0005-0000-0000-00007B060000}"/>
    <cellStyle name="Comma 6 4 4 2" xfId="1661" xr:uid="{00000000-0005-0000-0000-00007C060000}"/>
    <cellStyle name="Comma 6 4 5" xfId="1662" xr:uid="{00000000-0005-0000-0000-00007D060000}"/>
    <cellStyle name="Comma 6 4 5 2" xfId="1663" xr:uid="{00000000-0005-0000-0000-00007E060000}"/>
    <cellStyle name="Comma 6 4 6" xfId="1664" xr:uid="{00000000-0005-0000-0000-00007F060000}"/>
    <cellStyle name="Comma 6 5" xfId="1665" xr:uid="{00000000-0005-0000-0000-000080060000}"/>
    <cellStyle name="Comma 6 5 2" xfId="1666" xr:uid="{00000000-0005-0000-0000-000081060000}"/>
    <cellStyle name="Comma 6 5 2 2" xfId="1667" xr:uid="{00000000-0005-0000-0000-000082060000}"/>
    <cellStyle name="Comma 6 5 2 2 2" xfId="1668" xr:uid="{00000000-0005-0000-0000-000083060000}"/>
    <cellStyle name="Comma 6 5 2 3" xfId="1669" xr:uid="{00000000-0005-0000-0000-000084060000}"/>
    <cellStyle name="Comma 6 5 2 3 2" xfId="1670" xr:uid="{00000000-0005-0000-0000-000085060000}"/>
    <cellStyle name="Comma 6 5 2 4" xfId="1671" xr:uid="{00000000-0005-0000-0000-000086060000}"/>
    <cellStyle name="Comma 6 5 3" xfId="1672" xr:uid="{00000000-0005-0000-0000-000087060000}"/>
    <cellStyle name="Comma 6 5 3 2" xfId="1673" xr:uid="{00000000-0005-0000-0000-000088060000}"/>
    <cellStyle name="Comma 6 5 3 2 2" xfId="1674" xr:uid="{00000000-0005-0000-0000-000089060000}"/>
    <cellStyle name="Comma 6 5 3 3" xfId="1675" xr:uid="{00000000-0005-0000-0000-00008A060000}"/>
    <cellStyle name="Comma 6 5 4" xfId="1676" xr:uid="{00000000-0005-0000-0000-00008B060000}"/>
    <cellStyle name="Comma 6 5 4 2" xfId="1677" xr:uid="{00000000-0005-0000-0000-00008C060000}"/>
    <cellStyle name="Comma 6 5 5" xfId="1678" xr:uid="{00000000-0005-0000-0000-00008D060000}"/>
    <cellStyle name="Comma 6 5 5 2" xfId="1679" xr:uid="{00000000-0005-0000-0000-00008E060000}"/>
    <cellStyle name="Comma 6 5 6" xfId="1680" xr:uid="{00000000-0005-0000-0000-00008F060000}"/>
    <cellStyle name="Comma 6 6" xfId="1681" xr:uid="{00000000-0005-0000-0000-000090060000}"/>
    <cellStyle name="Comma 6 6 2" xfId="1682" xr:uid="{00000000-0005-0000-0000-000091060000}"/>
    <cellStyle name="Comma 6 6 2 2" xfId="1683" xr:uid="{00000000-0005-0000-0000-000092060000}"/>
    <cellStyle name="Comma 6 6 3" xfId="1684" xr:uid="{00000000-0005-0000-0000-000093060000}"/>
    <cellStyle name="Comma 6 6 3 2" xfId="1685" xr:uid="{00000000-0005-0000-0000-000094060000}"/>
    <cellStyle name="Comma 6 6 4" xfId="1686" xr:uid="{00000000-0005-0000-0000-000095060000}"/>
    <cellStyle name="Comma 6 7" xfId="1687" xr:uid="{00000000-0005-0000-0000-000096060000}"/>
    <cellStyle name="Comma 6 7 2" xfId="1688" xr:uid="{00000000-0005-0000-0000-000097060000}"/>
    <cellStyle name="Comma 6 7 2 2" xfId="1689" xr:uid="{00000000-0005-0000-0000-000098060000}"/>
    <cellStyle name="Comma 6 7 3" xfId="1690" xr:uid="{00000000-0005-0000-0000-000099060000}"/>
    <cellStyle name="Comma 6 7 3 2" xfId="1691" xr:uid="{00000000-0005-0000-0000-00009A060000}"/>
    <cellStyle name="Comma 6 7 4" xfId="1692" xr:uid="{00000000-0005-0000-0000-00009B060000}"/>
    <cellStyle name="Comma 6 8" xfId="1693" xr:uid="{00000000-0005-0000-0000-00009C060000}"/>
    <cellStyle name="Comma 6 9" xfId="1694" xr:uid="{00000000-0005-0000-0000-00009D060000}"/>
    <cellStyle name="Comma 7" xfId="1695" xr:uid="{00000000-0005-0000-0000-00009E060000}"/>
    <cellStyle name="Comma 7 2" xfId="1696" xr:uid="{00000000-0005-0000-0000-00009F060000}"/>
    <cellStyle name="Comma 7 3" xfId="1697" xr:uid="{00000000-0005-0000-0000-0000A0060000}"/>
    <cellStyle name="Comma 8" xfId="1698" xr:uid="{00000000-0005-0000-0000-0000A1060000}"/>
    <cellStyle name="Comma 9" xfId="1699" xr:uid="{00000000-0005-0000-0000-0000A2060000}"/>
    <cellStyle name="Currency" xfId="1700" builtinId="4"/>
    <cellStyle name="Currency 10" xfId="1701" xr:uid="{00000000-0005-0000-0000-0000A4060000}"/>
    <cellStyle name="Currency 11" xfId="1702" xr:uid="{00000000-0005-0000-0000-0000A5060000}"/>
    <cellStyle name="Currency 12" xfId="1703" xr:uid="{00000000-0005-0000-0000-0000A6060000}"/>
    <cellStyle name="Currency 13" xfId="1704" xr:uid="{00000000-0005-0000-0000-0000A7060000}"/>
    <cellStyle name="Currency 14" xfId="1705" xr:uid="{00000000-0005-0000-0000-0000A8060000}"/>
    <cellStyle name="Currency 2" xfId="1706" xr:uid="{00000000-0005-0000-0000-0000A9060000}"/>
    <cellStyle name="Currency 2 2" xfId="1707" xr:uid="{00000000-0005-0000-0000-0000AA060000}"/>
    <cellStyle name="Currency 3" xfId="1708" xr:uid="{00000000-0005-0000-0000-0000AB060000}"/>
    <cellStyle name="Currency 3 2" xfId="1709" xr:uid="{00000000-0005-0000-0000-0000AC060000}"/>
    <cellStyle name="Currency 4" xfId="1710" xr:uid="{00000000-0005-0000-0000-0000AD060000}"/>
    <cellStyle name="Currency 5" xfId="1711" xr:uid="{00000000-0005-0000-0000-0000AE060000}"/>
    <cellStyle name="Currency 6" xfId="1712" xr:uid="{00000000-0005-0000-0000-0000AF060000}"/>
    <cellStyle name="Currency 7" xfId="1713" xr:uid="{00000000-0005-0000-0000-0000B0060000}"/>
    <cellStyle name="Currency 8" xfId="1714" xr:uid="{00000000-0005-0000-0000-0000B1060000}"/>
    <cellStyle name="Currency 9" xfId="1715" xr:uid="{00000000-0005-0000-0000-0000B2060000}"/>
    <cellStyle name="Explanatory Text" xfId="1716" builtinId="53" customBuiltin="1"/>
    <cellStyle name="Explanatory Text 10" xfId="1717" xr:uid="{00000000-0005-0000-0000-0000B4060000}"/>
    <cellStyle name="Explanatory Text 10 2" xfId="1718" xr:uid="{00000000-0005-0000-0000-0000B5060000}"/>
    <cellStyle name="Explanatory Text 10 3" xfId="1719" xr:uid="{00000000-0005-0000-0000-0000B6060000}"/>
    <cellStyle name="Explanatory Text 11" xfId="1720" xr:uid="{00000000-0005-0000-0000-0000B7060000}"/>
    <cellStyle name="Explanatory Text 12" xfId="1721" xr:uid="{00000000-0005-0000-0000-0000B8060000}"/>
    <cellStyle name="Explanatory Text 13" xfId="1722" xr:uid="{00000000-0005-0000-0000-0000B9060000}"/>
    <cellStyle name="Explanatory Text 14" xfId="1723" xr:uid="{00000000-0005-0000-0000-0000BA060000}"/>
    <cellStyle name="Explanatory Text 2" xfId="1724" xr:uid="{00000000-0005-0000-0000-0000BB060000}"/>
    <cellStyle name="Explanatory Text 2 2" xfId="1725" xr:uid="{00000000-0005-0000-0000-0000BC060000}"/>
    <cellStyle name="Explanatory Text 2 2 2" xfId="1726" xr:uid="{00000000-0005-0000-0000-0000BD060000}"/>
    <cellStyle name="Explanatory Text 2 2 3" xfId="1727" xr:uid="{00000000-0005-0000-0000-0000BE060000}"/>
    <cellStyle name="Explanatory Text 2 2 4" xfId="1728" xr:uid="{00000000-0005-0000-0000-0000BF060000}"/>
    <cellStyle name="Explanatory Text 2 2 5" xfId="1729" xr:uid="{00000000-0005-0000-0000-0000C0060000}"/>
    <cellStyle name="Explanatory Text 2 3" xfId="1730" xr:uid="{00000000-0005-0000-0000-0000C1060000}"/>
    <cellStyle name="Explanatory Text 2 3 2" xfId="1731" xr:uid="{00000000-0005-0000-0000-0000C2060000}"/>
    <cellStyle name="Explanatory Text 2 3 3" xfId="1732" xr:uid="{00000000-0005-0000-0000-0000C3060000}"/>
    <cellStyle name="Explanatory Text 2 4" xfId="1733" xr:uid="{00000000-0005-0000-0000-0000C4060000}"/>
    <cellStyle name="Explanatory Text 2 5" xfId="1734" xr:uid="{00000000-0005-0000-0000-0000C5060000}"/>
    <cellStyle name="Explanatory Text 3" xfId="1735" xr:uid="{00000000-0005-0000-0000-0000C6060000}"/>
    <cellStyle name="Explanatory Text 3 2" xfId="1736" xr:uid="{00000000-0005-0000-0000-0000C7060000}"/>
    <cellStyle name="Explanatory Text 3 3" xfId="1737" xr:uid="{00000000-0005-0000-0000-0000C8060000}"/>
    <cellStyle name="Explanatory Text 3 4" xfId="1738" xr:uid="{00000000-0005-0000-0000-0000C9060000}"/>
    <cellStyle name="Explanatory Text 4" xfId="1739" xr:uid="{00000000-0005-0000-0000-0000CA060000}"/>
    <cellStyle name="Explanatory Text 4 2" xfId="1740" xr:uid="{00000000-0005-0000-0000-0000CB060000}"/>
    <cellStyle name="Explanatory Text 4 3" xfId="1741" xr:uid="{00000000-0005-0000-0000-0000CC060000}"/>
    <cellStyle name="Explanatory Text 4 4" xfId="1742" xr:uid="{00000000-0005-0000-0000-0000CD060000}"/>
    <cellStyle name="Explanatory Text 5" xfId="1743" xr:uid="{00000000-0005-0000-0000-0000CE060000}"/>
    <cellStyle name="Explanatory Text 5 2" xfId="1744" xr:uid="{00000000-0005-0000-0000-0000CF060000}"/>
    <cellStyle name="Explanatory Text 5 2 2" xfId="1745" xr:uid="{00000000-0005-0000-0000-0000D0060000}"/>
    <cellStyle name="Explanatory Text 5 2 3" xfId="1746" xr:uid="{00000000-0005-0000-0000-0000D1060000}"/>
    <cellStyle name="Explanatory Text 5 2 4" xfId="1747" xr:uid="{00000000-0005-0000-0000-0000D2060000}"/>
    <cellStyle name="Explanatory Text 5 3" xfId="1748" xr:uid="{00000000-0005-0000-0000-0000D3060000}"/>
    <cellStyle name="Explanatory Text 5 3 2" xfId="1749" xr:uid="{00000000-0005-0000-0000-0000D4060000}"/>
    <cellStyle name="Explanatory Text 5 3 3" xfId="1750" xr:uid="{00000000-0005-0000-0000-0000D5060000}"/>
    <cellStyle name="Explanatory Text 5 4" xfId="1751" xr:uid="{00000000-0005-0000-0000-0000D6060000}"/>
    <cellStyle name="Explanatory Text 5 4 2" xfId="1752" xr:uid="{00000000-0005-0000-0000-0000D7060000}"/>
    <cellStyle name="Explanatory Text 5 4 2 2" xfId="1753" xr:uid="{00000000-0005-0000-0000-0000D8060000}"/>
    <cellStyle name="Explanatory Text 5 4 3" xfId="1754" xr:uid="{00000000-0005-0000-0000-0000D9060000}"/>
    <cellStyle name="Explanatory Text 5 4 3 2" xfId="1755" xr:uid="{00000000-0005-0000-0000-0000DA060000}"/>
    <cellStyle name="Explanatory Text 6" xfId="1756" xr:uid="{00000000-0005-0000-0000-0000DB060000}"/>
    <cellStyle name="Explanatory Text 6 2" xfId="1757" xr:uid="{00000000-0005-0000-0000-0000DC060000}"/>
    <cellStyle name="Explanatory Text 6 3" xfId="1758" xr:uid="{00000000-0005-0000-0000-0000DD060000}"/>
    <cellStyle name="Explanatory Text 7" xfId="1759" xr:uid="{00000000-0005-0000-0000-0000DE060000}"/>
    <cellStyle name="Explanatory Text 7 2" xfId="1760" xr:uid="{00000000-0005-0000-0000-0000DF060000}"/>
    <cellStyle name="Explanatory Text 8" xfId="1761" xr:uid="{00000000-0005-0000-0000-0000E0060000}"/>
    <cellStyle name="Explanatory Text 9" xfId="1762" xr:uid="{00000000-0005-0000-0000-0000E1060000}"/>
    <cellStyle name="Explanatory Text 9 2" xfId="1763" xr:uid="{00000000-0005-0000-0000-0000E2060000}"/>
    <cellStyle name="Explanatory Text 9 2 2" xfId="1764" xr:uid="{00000000-0005-0000-0000-0000E3060000}"/>
    <cellStyle name="Explanatory Text 9 3" xfId="1765" xr:uid="{00000000-0005-0000-0000-0000E4060000}"/>
    <cellStyle name="Explanatory Text 9 3 2" xfId="1766" xr:uid="{00000000-0005-0000-0000-0000E5060000}"/>
    <cellStyle name="Good" xfId="1767" builtinId="26" customBuiltin="1"/>
    <cellStyle name="Good 10" xfId="1768" xr:uid="{00000000-0005-0000-0000-0000E7060000}"/>
    <cellStyle name="Good 10 2" xfId="1769" xr:uid="{00000000-0005-0000-0000-0000E8060000}"/>
    <cellStyle name="Good 10 3" xfId="1770" xr:uid="{00000000-0005-0000-0000-0000E9060000}"/>
    <cellStyle name="Good 11" xfId="1771" xr:uid="{00000000-0005-0000-0000-0000EA060000}"/>
    <cellStyle name="Good 12" xfId="1772" xr:uid="{00000000-0005-0000-0000-0000EB060000}"/>
    <cellStyle name="Good 13" xfId="1773" xr:uid="{00000000-0005-0000-0000-0000EC060000}"/>
    <cellStyle name="Good 14" xfId="1774" xr:uid="{00000000-0005-0000-0000-0000ED060000}"/>
    <cellStyle name="Good 2" xfId="1775" xr:uid="{00000000-0005-0000-0000-0000EE060000}"/>
    <cellStyle name="Good 2 2" xfId="1776" xr:uid="{00000000-0005-0000-0000-0000EF060000}"/>
    <cellStyle name="Good 2 2 2" xfId="1777" xr:uid="{00000000-0005-0000-0000-0000F0060000}"/>
    <cellStyle name="Good 2 2 3" xfId="1778" xr:uid="{00000000-0005-0000-0000-0000F1060000}"/>
    <cellStyle name="Good 2 2 4" xfId="1779" xr:uid="{00000000-0005-0000-0000-0000F2060000}"/>
    <cellStyle name="Good 2 2 5" xfId="1780" xr:uid="{00000000-0005-0000-0000-0000F3060000}"/>
    <cellStyle name="Good 2 3" xfId="1781" xr:uid="{00000000-0005-0000-0000-0000F4060000}"/>
    <cellStyle name="Good 2 3 2" xfId="1782" xr:uid="{00000000-0005-0000-0000-0000F5060000}"/>
    <cellStyle name="Good 2 3 3" xfId="1783" xr:uid="{00000000-0005-0000-0000-0000F6060000}"/>
    <cellStyle name="Good 2 4" xfId="1784" xr:uid="{00000000-0005-0000-0000-0000F7060000}"/>
    <cellStyle name="Good 2 5" xfId="1785" xr:uid="{00000000-0005-0000-0000-0000F8060000}"/>
    <cellStyle name="Good 3" xfId="1786" xr:uid="{00000000-0005-0000-0000-0000F9060000}"/>
    <cellStyle name="Good 3 2" xfId="1787" xr:uid="{00000000-0005-0000-0000-0000FA060000}"/>
    <cellStyle name="Good 3 3" xfId="1788" xr:uid="{00000000-0005-0000-0000-0000FB060000}"/>
    <cellStyle name="Good 3 4" xfId="1789" xr:uid="{00000000-0005-0000-0000-0000FC060000}"/>
    <cellStyle name="Good 4" xfId="1790" xr:uid="{00000000-0005-0000-0000-0000FD060000}"/>
    <cellStyle name="Good 4 2" xfId="1791" xr:uid="{00000000-0005-0000-0000-0000FE060000}"/>
    <cellStyle name="Good 4 3" xfId="1792" xr:uid="{00000000-0005-0000-0000-0000FF060000}"/>
    <cellStyle name="Good 4 4" xfId="1793" xr:uid="{00000000-0005-0000-0000-000000070000}"/>
    <cellStyle name="Good 5" xfId="1794" xr:uid="{00000000-0005-0000-0000-000001070000}"/>
    <cellStyle name="Good 5 2" xfId="1795" xr:uid="{00000000-0005-0000-0000-000002070000}"/>
    <cellStyle name="Good 5 2 2" xfId="1796" xr:uid="{00000000-0005-0000-0000-000003070000}"/>
    <cellStyle name="Good 5 2 3" xfId="1797" xr:uid="{00000000-0005-0000-0000-000004070000}"/>
    <cellStyle name="Good 5 2 4" xfId="1798" xr:uid="{00000000-0005-0000-0000-000005070000}"/>
    <cellStyle name="Good 5 3" xfId="1799" xr:uid="{00000000-0005-0000-0000-000006070000}"/>
    <cellStyle name="Good 5 3 2" xfId="1800" xr:uid="{00000000-0005-0000-0000-000007070000}"/>
    <cellStyle name="Good 5 3 3" xfId="1801" xr:uid="{00000000-0005-0000-0000-000008070000}"/>
    <cellStyle name="Good 5 4" xfId="1802" xr:uid="{00000000-0005-0000-0000-000009070000}"/>
    <cellStyle name="Good 5 4 2" xfId="1803" xr:uid="{00000000-0005-0000-0000-00000A070000}"/>
    <cellStyle name="Good 5 4 2 2" xfId="1804" xr:uid="{00000000-0005-0000-0000-00000B070000}"/>
    <cellStyle name="Good 5 4 3" xfId="1805" xr:uid="{00000000-0005-0000-0000-00000C070000}"/>
    <cellStyle name="Good 5 4 3 2" xfId="1806" xr:uid="{00000000-0005-0000-0000-00000D070000}"/>
    <cellStyle name="Good 6" xfId="1807" xr:uid="{00000000-0005-0000-0000-00000E070000}"/>
    <cellStyle name="Good 6 2" xfId="1808" xr:uid="{00000000-0005-0000-0000-00000F070000}"/>
    <cellStyle name="Good 6 3" xfId="1809" xr:uid="{00000000-0005-0000-0000-000010070000}"/>
    <cellStyle name="Good 7" xfId="1810" xr:uid="{00000000-0005-0000-0000-000011070000}"/>
    <cellStyle name="Good 7 2" xfId="1811" xr:uid="{00000000-0005-0000-0000-000012070000}"/>
    <cellStyle name="Good 8" xfId="1812" xr:uid="{00000000-0005-0000-0000-000013070000}"/>
    <cellStyle name="Good 9" xfId="1813" xr:uid="{00000000-0005-0000-0000-000014070000}"/>
    <cellStyle name="Good 9 2" xfId="1814" xr:uid="{00000000-0005-0000-0000-000015070000}"/>
    <cellStyle name="Good 9 2 2" xfId="1815" xr:uid="{00000000-0005-0000-0000-000016070000}"/>
    <cellStyle name="Good 9 3" xfId="1816" xr:uid="{00000000-0005-0000-0000-000017070000}"/>
    <cellStyle name="Good 9 3 2" xfId="1817" xr:uid="{00000000-0005-0000-0000-000018070000}"/>
    <cellStyle name="Heading 1" xfId="1818" builtinId="16" customBuiltin="1"/>
    <cellStyle name="Heading 1 10" xfId="1819" xr:uid="{00000000-0005-0000-0000-00001A070000}"/>
    <cellStyle name="Heading 1 10 2" xfId="1820" xr:uid="{00000000-0005-0000-0000-00001B070000}"/>
    <cellStyle name="Heading 1 10 3" xfId="1821" xr:uid="{00000000-0005-0000-0000-00001C070000}"/>
    <cellStyle name="Heading 1 11" xfId="1822" xr:uid="{00000000-0005-0000-0000-00001D070000}"/>
    <cellStyle name="Heading 1 12" xfId="1823" xr:uid="{00000000-0005-0000-0000-00001E070000}"/>
    <cellStyle name="Heading 1 13" xfId="1824" xr:uid="{00000000-0005-0000-0000-00001F070000}"/>
    <cellStyle name="Heading 1 14" xfId="1825" xr:uid="{00000000-0005-0000-0000-000020070000}"/>
    <cellStyle name="Heading 1 2" xfId="1826" xr:uid="{00000000-0005-0000-0000-000021070000}"/>
    <cellStyle name="Heading 1 2 2" xfId="1827" xr:uid="{00000000-0005-0000-0000-000022070000}"/>
    <cellStyle name="Heading 1 2 2 2" xfId="1828" xr:uid="{00000000-0005-0000-0000-000023070000}"/>
    <cellStyle name="Heading 1 2 2 3" xfId="1829" xr:uid="{00000000-0005-0000-0000-000024070000}"/>
    <cellStyle name="Heading 1 2 2 4" xfId="1830" xr:uid="{00000000-0005-0000-0000-000025070000}"/>
    <cellStyle name="Heading 1 2 2 5" xfId="1831" xr:uid="{00000000-0005-0000-0000-000026070000}"/>
    <cellStyle name="Heading 1 2 3" xfId="1832" xr:uid="{00000000-0005-0000-0000-000027070000}"/>
    <cellStyle name="Heading 1 2 3 2" xfId="1833" xr:uid="{00000000-0005-0000-0000-000028070000}"/>
    <cellStyle name="Heading 1 2 3 3" xfId="1834" xr:uid="{00000000-0005-0000-0000-000029070000}"/>
    <cellStyle name="Heading 1 2 4" xfId="1835" xr:uid="{00000000-0005-0000-0000-00002A070000}"/>
    <cellStyle name="Heading 1 2 5" xfId="1836" xr:uid="{00000000-0005-0000-0000-00002B070000}"/>
    <cellStyle name="Heading 1 3" xfId="1837" xr:uid="{00000000-0005-0000-0000-00002C070000}"/>
    <cellStyle name="Heading 1 3 2" xfId="1838" xr:uid="{00000000-0005-0000-0000-00002D070000}"/>
    <cellStyle name="Heading 1 3 3" xfId="1839" xr:uid="{00000000-0005-0000-0000-00002E070000}"/>
    <cellStyle name="Heading 1 3 4" xfId="1840" xr:uid="{00000000-0005-0000-0000-00002F070000}"/>
    <cellStyle name="Heading 1 4" xfId="1841" xr:uid="{00000000-0005-0000-0000-000030070000}"/>
    <cellStyle name="Heading 1 4 2" xfId="1842" xr:uid="{00000000-0005-0000-0000-000031070000}"/>
    <cellStyle name="Heading 1 4 3" xfId="1843" xr:uid="{00000000-0005-0000-0000-000032070000}"/>
    <cellStyle name="Heading 1 4 4" xfId="1844" xr:uid="{00000000-0005-0000-0000-000033070000}"/>
    <cellStyle name="Heading 1 5" xfId="1845" xr:uid="{00000000-0005-0000-0000-000034070000}"/>
    <cellStyle name="Heading 1 5 2" xfId="1846" xr:uid="{00000000-0005-0000-0000-000035070000}"/>
    <cellStyle name="Heading 1 5 2 2" xfId="1847" xr:uid="{00000000-0005-0000-0000-000036070000}"/>
    <cellStyle name="Heading 1 5 2 3" xfId="1848" xr:uid="{00000000-0005-0000-0000-000037070000}"/>
    <cellStyle name="Heading 1 5 2 4" xfId="1849" xr:uid="{00000000-0005-0000-0000-000038070000}"/>
    <cellStyle name="Heading 1 5 3" xfId="1850" xr:uid="{00000000-0005-0000-0000-000039070000}"/>
    <cellStyle name="Heading 1 5 3 2" xfId="1851" xr:uid="{00000000-0005-0000-0000-00003A070000}"/>
    <cellStyle name="Heading 1 5 3 3" xfId="1852" xr:uid="{00000000-0005-0000-0000-00003B070000}"/>
    <cellStyle name="Heading 1 5 4" xfId="1853" xr:uid="{00000000-0005-0000-0000-00003C070000}"/>
    <cellStyle name="Heading 1 5 4 2" xfId="1854" xr:uid="{00000000-0005-0000-0000-00003D070000}"/>
    <cellStyle name="Heading 1 5 4 2 2" xfId="1855" xr:uid="{00000000-0005-0000-0000-00003E070000}"/>
    <cellStyle name="Heading 1 5 4 3" xfId="1856" xr:uid="{00000000-0005-0000-0000-00003F070000}"/>
    <cellStyle name="Heading 1 5 4 3 2" xfId="1857" xr:uid="{00000000-0005-0000-0000-000040070000}"/>
    <cellStyle name="Heading 1 6" xfId="1858" xr:uid="{00000000-0005-0000-0000-000041070000}"/>
    <cellStyle name="Heading 1 6 2" xfId="1859" xr:uid="{00000000-0005-0000-0000-000042070000}"/>
    <cellStyle name="Heading 1 6 3" xfId="1860" xr:uid="{00000000-0005-0000-0000-000043070000}"/>
    <cellStyle name="Heading 1 7" xfId="1861" xr:uid="{00000000-0005-0000-0000-000044070000}"/>
    <cellStyle name="Heading 1 7 2" xfId="1862" xr:uid="{00000000-0005-0000-0000-000045070000}"/>
    <cellStyle name="Heading 1 8" xfId="1863" xr:uid="{00000000-0005-0000-0000-000046070000}"/>
    <cellStyle name="Heading 1 9" xfId="1864" xr:uid="{00000000-0005-0000-0000-000047070000}"/>
    <cellStyle name="Heading 1 9 2" xfId="1865" xr:uid="{00000000-0005-0000-0000-000048070000}"/>
    <cellStyle name="Heading 1 9 2 2" xfId="1866" xr:uid="{00000000-0005-0000-0000-000049070000}"/>
    <cellStyle name="Heading 1 9 3" xfId="1867" xr:uid="{00000000-0005-0000-0000-00004A070000}"/>
    <cellStyle name="Heading 1 9 3 2" xfId="1868" xr:uid="{00000000-0005-0000-0000-00004B070000}"/>
    <cellStyle name="Heading 2" xfId="1869" builtinId="17" customBuiltin="1"/>
    <cellStyle name="Heading 2 10" xfId="1870" xr:uid="{00000000-0005-0000-0000-00004D070000}"/>
    <cellStyle name="Heading 2 10 2" xfId="1871" xr:uid="{00000000-0005-0000-0000-00004E070000}"/>
    <cellStyle name="Heading 2 10 3" xfId="1872" xr:uid="{00000000-0005-0000-0000-00004F070000}"/>
    <cellStyle name="Heading 2 11" xfId="1873" xr:uid="{00000000-0005-0000-0000-000050070000}"/>
    <cellStyle name="Heading 2 12" xfId="1874" xr:uid="{00000000-0005-0000-0000-000051070000}"/>
    <cellStyle name="Heading 2 13" xfId="1875" xr:uid="{00000000-0005-0000-0000-000052070000}"/>
    <cellStyle name="Heading 2 14" xfId="1876" xr:uid="{00000000-0005-0000-0000-000053070000}"/>
    <cellStyle name="Heading 2 2" xfId="1877" xr:uid="{00000000-0005-0000-0000-000054070000}"/>
    <cellStyle name="Heading 2 2 2" xfId="1878" xr:uid="{00000000-0005-0000-0000-000055070000}"/>
    <cellStyle name="Heading 2 2 2 2" xfId="1879" xr:uid="{00000000-0005-0000-0000-000056070000}"/>
    <cellStyle name="Heading 2 2 2 3" xfId="1880" xr:uid="{00000000-0005-0000-0000-000057070000}"/>
    <cellStyle name="Heading 2 2 2 4" xfId="1881" xr:uid="{00000000-0005-0000-0000-000058070000}"/>
    <cellStyle name="Heading 2 2 2 5" xfId="1882" xr:uid="{00000000-0005-0000-0000-000059070000}"/>
    <cellStyle name="Heading 2 2 3" xfId="1883" xr:uid="{00000000-0005-0000-0000-00005A070000}"/>
    <cellStyle name="Heading 2 2 3 2" xfId="1884" xr:uid="{00000000-0005-0000-0000-00005B070000}"/>
    <cellStyle name="Heading 2 2 3 3" xfId="1885" xr:uid="{00000000-0005-0000-0000-00005C070000}"/>
    <cellStyle name="Heading 2 2 4" xfId="1886" xr:uid="{00000000-0005-0000-0000-00005D070000}"/>
    <cellStyle name="Heading 2 2 5" xfId="1887" xr:uid="{00000000-0005-0000-0000-00005E070000}"/>
    <cellStyle name="Heading 2 3" xfId="1888" xr:uid="{00000000-0005-0000-0000-00005F070000}"/>
    <cellStyle name="Heading 2 3 2" xfId="1889" xr:uid="{00000000-0005-0000-0000-000060070000}"/>
    <cellStyle name="Heading 2 3 3" xfId="1890" xr:uid="{00000000-0005-0000-0000-000061070000}"/>
    <cellStyle name="Heading 2 3 4" xfId="1891" xr:uid="{00000000-0005-0000-0000-000062070000}"/>
    <cellStyle name="Heading 2 4" xfId="1892" xr:uid="{00000000-0005-0000-0000-000063070000}"/>
    <cellStyle name="Heading 2 4 2" xfId="1893" xr:uid="{00000000-0005-0000-0000-000064070000}"/>
    <cellStyle name="Heading 2 4 3" xfId="1894" xr:uid="{00000000-0005-0000-0000-000065070000}"/>
    <cellStyle name="Heading 2 4 4" xfId="1895" xr:uid="{00000000-0005-0000-0000-000066070000}"/>
    <cellStyle name="Heading 2 5" xfId="1896" xr:uid="{00000000-0005-0000-0000-000067070000}"/>
    <cellStyle name="Heading 2 5 2" xfId="1897" xr:uid="{00000000-0005-0000-0000-000068070000}"/>
    <cellStyle name="Heading 2 5 2 2" xfId="1898" xr:uid="{00000000-0005-0000-0000-000069070000}"/>
    <cellStyle name="Heading 2 5 2 3" xfId="1899" xr:uid="{00000000-0005-0000-0000-00006A070000}"/>
    <cellStyle name="Heading 2 5 2 4" xfId="1900" xr:uid="{00000000-0005-0000-0000-00006B070000}"/>
    <cellStyle name="Heading 2 5 3" xfId="1901" xr:uid="{00000000-0005-0000-0000-00006C070000}"/>
    <cellStyle name="Heading 2 5 3 2" xfId="1902" xr:uid="{00000000-0005-0000-0000-00006D070000}"/>
    <cellStyle name="Heading 2 5 3 3" xfId="1903" xr:uid="{00000000-0005-0000-0000-00006E070000}"/>
    <cellStyle name="Heading 2 5 4" xfId="1904" xr:uid="{00000000-0005-0000-0000-00006F070000}"/>
    <cellStyle name="Heading 2 5 4 2" xfId="1905" xr:uid="{00000000-0005-0000-0000-000070070000}"/>
    <cellStyle name="Heading 2 5 4 2 2" xfId="1906" xr:uid="{00000000-0005-0000-0000-000071070000}"/>
    <cellStyle name="Heading 2 5 4 3" xfId="1907" xr:uid="{00000000-0005-0000-0000-000072070000}"/>
    <cellStyle name="Heading 2 5 4 3 2" xfId="1908" xr:uid="{00000000-0005-0000-0000-000073070000}"/>
    <cellStyle name="Heading 2 6" xfId="1909" xr:uid="{00000000-0005-0000-0000-000074070000}"/>
    <cellStyle name="Heading 2 6 2" xfId="1910" xr:uid="{00000000-0005-0000-0000-000075070000}"/>
    <cellStyle name="Heading 2 6 3" xfId="1911" xr:uid="{00000000-0005-0000-0000-000076070000}"/>
    <cellStyle name="Heading 2 7" xfId="1912" xr:uid="{00000000-0005-0000-0000-000077070000}"/>
    <cellStyle name="Heading 2 7 2" xfId="1913" xr:uid="{00000000-0005-0000-0000-000078070000}"/>
    <cellStyle name="Heading 2 8" xfId="1914" xr:uid="{00000000-0005-0000-0000-000079070000}"/>
    <cellStyle name="Heading 2 9" xfId="1915" xr:uid="{00000000-0005-0000-0000-00007A070000}"/>
    <cellStyle name="Heading 2 9 2" xfId="1916" xr:uid="{00000000-0005-0000-0000-00007B070000}"/>
    <cellStyle name="Heading 2 9 2 2" xfId="1917" xr:uid="{00000000-0005-0000-0000-00007C070000}"/>
    <cellStyle name="Heading 2 9 3" xfId="1918" xr:uid="{00000000-0005-0000-0000-00007D070000}"/>
    <cellStyle name="Heading 2 9 3 2" xfId="1919" xr:uid="{00000000-0005-0000-0000-00007E070000}"/>
    <cellStyle name="Heading 3" xfId="1920" builtinId="18" customBuiltin="1"/>
    <cellStyle name="Heading 3 10" xfId="1921" xr:uid="{00000000-0005-0000-0000-000080070000}"/>
    <cellStyle name="Heading 3 10 2" xfId="1922" xr:uid="{00000000-0005-0000-0000-000081070000}"/>
    <cellStyle name="Heading 3 10 3" xfId="1923" xr:uid="{00000000-0005-0000-0000-000082070000}"/>
    <cellStyle name="Heading 3 11" xfId="1924" xr:uid="{00000000-0005-0000-0000-000083070000}"/>
    <cellStyle name="Heading 3 12" xfId="1925" xr:uid="{00000000-0005-0000-0000-000084070000}"/>
    <cellStyle name="Heading 3 13" xfId="1926" xr:uid="{00000000-0005-0000-0000-000085070000}"/>
    <cellStyle name="Heading 3 14" xfId="1927" xr:uid="{00000000-0005-0000-0000-000086070000}"/>
    <cellStyle name="Heading 3 2" xfId="1928" xr:uid="{00000000-0005-0000-0000-000087070000}"/>
    <cellStyle name="Heading 3 2 2" xfId="1929" xr:uid="{00000000-0005-0000-0000-000088070000}"/>
    <cellStyle name="Heading 3 2 2 2" xfId="1930" xr:uid="{00000000-0005-0000-0000-000089070000}"/>
    <cellStyle name="Heading 3 2 2 3" xfId="1931" xr:uid="{00000000-0005-0000-0000-00008A070000}"/>
    <cellStyle name="Heading 3 2 2 4" xfId="1932" xr:uid="{00000000-0005-0000-0000-00008B070000}"/>
    <cellStyle name="Heading 3 2 2 5" xfId="1933" xr:uid="{00000000-0005-0000-0000-00008C070000}"/>
    <cellStyle name="Heading 3 2 3" xfId="1934" xr:uid="{00000000-0005-0000-0000-00008D070000}"/>
    <cellStyle name="Heading 3 2 3 2" xfId="1935" xr:uid="{00000000-0005-0000-0000-00008E070000}"/>
    <cellStyle name="Heading 3 2 3 3" xfId="1936" xr:uid="{00000000-0005-0000-0000-00008F070000}"/>
    <cellStyle name="Heading 3 2 4" xfId="1937" xr:uid="{00000000-0005-0000-0000-000090070000}"/>
    <cellStyle name="Heading 3 2 5" xfId="1938" xr:uid="{00000000-0005-0000-0000-000091070000}"/>
    <cellStyle name="Heading 3 3" xfId="1939" xr:uid="{00000000-0005-0000-0000-000092070000}"/>
    <cellStyle name="Heading 3 3 2" xfId="1940" xr:uid="{00000000-0005-0000-0000-000093070000}"/>
    <cellStyle name="Heading 3 3 3" xfId="1941" xr:uid="{00000000-0005-0000-0000-000094070000}"/>
    <cellStyle name="Heading 3 3 4" xfId="1942" xr:uid="{00000000-0005-0000-0000-000095070000}"/>
    <cellStyle name="Heading 3 4" xfId="1943" xr:uid="{00000000-0005-0000-0000-000096070000}"/>
    <cellStyle name="Heading 3 4 2" xfId="1944" xr:uid="{00000000-0005-0000-0000-000097070000}"/>
    <cellStyle name="Heading 3 4 3" xfId="1945" xr:uid="{00000000-0005-0000-0000-000098070000}"/>
    <cellStyle name="Heading 3 4 4" xfId="1946" xr:uid="{00000000-0005-0000-0000-000099070000}"/>
    <cellStyle name="Heading 3 5" xfId="1947" xr:uid="{00000000-0005-0000-0000-00009A070000}"/>
    <cellStyle name="Heading 3 5 2" xfId="1948" xr:uid="{00000000-0005-0000-0000-00009B070000}"/>
    <cellStyle name="Heading 3 5 2 2" xfId="1949" xr:uid="{00000000-0005-0000-0000-00009C070000}"/>
    <cellStyle name="Heading 3 5 2 3" xfId="1950" xr:uid="{00000000-0005-0000-0000-00009D070000}"/>
    <cellStyle name="Heading 3 5 2 4" xfId="1951" xr:uid="{00000000-0005-0000-0000-00009E070000}"/>
    <cellStyle name="Heading 3 5 3" xfId="1952" xr:uid="{00000000-0005-0000-0000-00009F070000}"/>
    <cellStyle name="Heading 3 5 3 2" xfId="1953" xr:uid="{00000000-0005-0000-0000-0000A0070000}"/>
    <cellStyle name="Heading 3 5 3 3" xfId="1954" xr:uid="{00000000-0005-0000-0000-0000A1070000}"/>
    <cellStyle name="Heading 3 5 4" xfId="1955" xr:uid="{00000000-0005-0000-0000-0000A2070000}"/>
    <cellStyle name="Heading 3 5 4 2" xfId="1956" xr:uid="{00000000-0005-0000-0000-0000A3070000}"/>
    <cellStyle name="Heading 3 5 4 2 2" xfId="1957" xr:uid="{00000000-0005-0000-0000-0000A4070000}"/>
    <cellStyle name="Heading 3 5 4 3" xfId="1958" xr:uid="{00000000-0005-0000-0000-0000A5070000}"/>
    <cellStyle name="Heading 3 5 4 3 2" xfId="1959" xr:uid="{00000000-0005-0000-0000-0000A6070000}"/>
    <cellStyle name="Heading 3 6" xfId="1960" xr:uid="{00000000-0005-0000-0000-0000A7070000}"/>
    <cellStyle name="Heading 3 6 2" xfId="1961" xr:uid="{00000000-0005-0000-0000-0000A8070000}"/>
    <cellStyle name="Heading 3 6 3" xfId="1962" xr:uid="{00000000-0005-0000-0000-0000A9070000}"/>
    <cellStyle name="Heading 3 7" xfId="1963" xr:uid="{00000000-0005-0000-0000-0000AA070000}"/>
    <cellStyle name="Heading 3 7 2" xfId="1964" xr:uid="{00000000-0005-0000-0000-0000AB070000}"/>
    <cellStyle name="Heading 3 8" xfId="1965" xr:uid="{00000000-0005-0000-0000-0000AC070000}"/>
    <cellStyle name="Heading 3 9" xfId="1966" xr:uid="{00000000-0005-0000-0000-0000AD070000}"/>
    <cellStyle name="Heading 3 9 2" xfId="1967" xr:uid="{00000000-0005-0000-0000-0000AE070000}"/>
    <cellStyle name="Heading 3 9 2 2" xfId="1968" xr:uid="{00000000-0005-0000-0000-0000AF070000}"/>
    <cellStyle name="Heading 3 9 3" xfId="1969" xr:uid="{00000000-0005-0000-0000-0000B0070000}"/>
    <cellStyle name="Heading 3 9 3 2" xfId="1970" xr:uid="{00000000-0005-0000-0000-0000B1070000}"/>
    <cellStyle name="Heading 4" xfId="1971" builtinId="19" customBuiltin="1"/>
    <cellStyle name="Heading 4 10" xfId="1972" xr:uid="{00000000-0005-0000-0000-0000B3070000}"/>
    <cellStyle name="Heading 4 10 2" xfId="1973" xr:uid="{00000000-0005-0000-0000-0000B4070000}"/>
    <cellStyle name="Heading 4 10 3" xfId="1974" xr:uid="{00000000-0005-0000-0000-0000B5070000}"/>
    <cellStyle name="Heading 4 11" xfId="1975" xr:uid="{00000000-0005-0000-0000-0000B6070000}"/>
    <cellStyle name="Heading 4 12" xfId="1976" xr:uid="{00000000-0005-0000-0000-0000B7070000}"/>
    <cellStyle name="Heading 4 13" xfId="1977" xr:uid="{00000000-0005-0000-0000-0000B8070000}"/>
    <cellStyle name="Heading 4 14" xfId="1978" xr:uid="{00000000-0005-0000-0000-0000B9070000}"/>
    <cellStyle name="Heading 4 2" xfId="1979" xr:uid="{00000000-0005-0000-0000-0000BA070000}"/>
    <cellStyle name="Heading 4 2 2" xfId="1980" xr:uid="{00000000-0005-0000-0000-0000BB070000}"/>
    <cellStyle name="Heading 4 2 2 2" xfId="1981" xr:uid="{00000000-0005-0000-0000-0000BC070000}"/>
    <cellStyle name="Heading 4 2 2 3" xfId="1982" xr:uid="{00000000-0005-0000-0000-0000BD070000}"/>
    <cellStyle name="Heading 4 2 2 4" xfId="1983" xr:uid="{00000000-0005-0000-0000-0000BE070000}"/>
    <cellStyle name="Heading 4 2 2 5" xfId="1984" xr:uid="{00000000-0005-0000-0000-0000BF070000}"/>
    <cellStyle name="Heading 4 2 3" xfId="1985" xr:uid="{00000000-0005-0000-0000-0000C0070000}"/>
    <cellStyle name="Heading 4 2 3 2" xfId="1986" xr:uid="{00000000-0005-0000-0000-0000C1070000}"/>
    <cellStyle name="Heading 4 2 3 3" xfId="1987" xr:uid="{00000000-0005-0000-0000-0000C2070000}"/>
    <cellStyle name="Heading 4 2 4" xfId="1988" xr:uid="{00000000-0005-0000-0000-0000C3070000}"/>
    <cellStyle name="Heading 4 2 5" xfId="1989" xr:uid="{00000000-0005-0000-0000-0000C4070000}"/>
    <cellStyle name="Heading 4 3" xfId="1990" xr:uid="{00000000-0005-0000-0000-0000C5070000}"/>
    <cellStyle name="Heading 4 3 2" xfId="1991" xr:uid="{00000000-0005-0000-0000-0000C6070000}"/>
    <cellStyle name="Heading 4 3 3" xfId="1992" xr:uid="{00000000-0005-0000-0000-0000C7070000}"/>
    <cellStyle name="Heading 4 3 4" xfId="1993" xr:uid="{00000000-0005-0000-0000-0000C8070000}"/>
    <cellStyle name="Heading 4 4" xfId="1994" xr:uid="{00000000-0005-0000-0000-0000C9070000}"/>
    <cellStyle name="Heading 4 4 2" xfId="1995" xr:uid="{00000000-0005-0000-0000-0000CA070000}"/>
    <cellStyle name="Heading 4 4 3" xfId="1996" xr:uid="{00000000-0005-0000-0000-0000CB070000}"/>
    <cellStyle name="Heading 4 4 4" xfId="1997" xr:uid="{00000000-0005-0000-0000-0000CC070000}"/>
    <cellStyle name="Heading 4 5" xfId="1998" xr:uid="{00000000-0005-0000-0000-0000CD070000}"/>
    <cellStyle name="Heading 4 5 2" xfId="1999" xr:uid="{00000000-0005-0000-0000-0000CE070000}"/>
    <cellStyle name="Heading 4 5 2 2" xfId="2000" xr:uid="{00000000-0005-0000-0000-0000CF070000}"/>
    <cellStyle name="Heading 4 5 2 3" xfId="2001" xr:uid="{00000000-0005-0000-0000-0000D0070000}"/>
    <cellStyle name="Heading 4 5 2 4" xfId="2002" xr:uid="{00000000-0005-0000-0000-0000D1070000}"/>
    <cellStyle name="Heading 4 5 3" xfId="2003" xr:uid="{00000000-0005-0000-0000-0000D2070000}"/>
    <cellStyle name="Heading 4 5 3 2" xfId="2004" xr:uid="{00000000-0005-0000-0000-0000D3070000}"/>
    <cellStyle name="Heading 4 5 3 3" xfId="2005" xr:uid="{00000000-0005-0000-0000-0000D4070000}"/>
    <cellStyle name="Heading 4 5 4" xfId="2006" xr:uid="{00000000-0005-0000-0000-0000D5070000}"/>
    <cellStyle name="Heading 4 5 4 2" xfId="2007" xr:uid="{00000000-0005-0000-0000-0000D6070000}"/>
    <cellStyle name="Heading 4 5 4 2 2" xfId="2008" xr:uid="{00000000-0005-0000-0000-0000D7070000}"/>
    <cellStyle name="Heading 4 5 4 3" xfId="2009" xr:uid="{00000000-0005-0000-0000-0000D8070000}"/>
    <cellStyle name="Heading 4 5 4 3 2" xfId="2010" xr:uid="{00000000-0005-0000-0000-0000D9070000}"/>
    <cellStyle name="Heading 4 6" xfId="2011" xr:uid="{00000000-0005-0000-0000-0000DA070000}"/>
    <cellStyle name="Heading 4 6 2" xfId="2012" xr:uid="{00000000-0005-0000-0000-0000DB070000}"/>
    <cellStyle name="Heading 4 6 3" xfId="2013" xr:uid="{00000000-0005-0000-0000-0000DC070000}"/>
    <cellStyle name="Heading 4 7" xfId="2014" xr:uid="{00000000-0005-0000-0000-0000DD070000}"/>
    <cellStyle name="Heading 4 7 2" xfId="2015" xr:uid="{00000000-0005-0000-0000-0000DE070000}"/>
    <cellStyle name="Heading 4 8" xfId="2016" xr:uid="{00000000-0005-0000-0000-0000DF070000}"/>
    <cellStyle name="Heading 4 9" xfId="2017" xr:uid="{00000000-0005-0000-0000-0000E0070000}"/>
    <cellStyle name="Heading 4 9 2" xfId="2018" xr:uid="{00000000-0005-0000-0000-0000E1070000}"/>
    <cellStyle name="Heading 4 9 2 2" xfId="2019" xr:uid="{00000000-0005-0000-0000-0000E2070000}"/>
    <cellStyle name="Heading 4 9 3" xfId="2020" xr:uid="{00000000-0005-0000-0000-0000E3070000}"/>
    <cellStyle name="Heading 4 9 3 2" xfId="2021" xr:uid="{00000000-0005-0000-0000-0000E4070000}"/>
    <cellStyle name="Hyperlink 2" xfId="2022" xr:uid="{00000000-0005-0000-0000-0000E5070000}"/>
    <cellStyle name="Hyperlink 3" xfId="2023" xr:uid="{00000000-0005-0000-0000-0000E6070000}"/>
    <cellStyle name="Input" xfId="2024" builtinId="20" customBuiltin="1"/>
    <cellStyle name="Input 10" xfId="2025" xr:uid="{00000000-0005-0000-0000-0000E8070000}"/>
    <cellStyle name="Input 10 2" xfId="2026" xr:uid="{00000000-0005-0000-0000-0000E9070000}"/>
    <cellStyle name="Input 10 3" xfId="2027" xr:uid="{00000000-0005-0000-0000-0000EA070000}"/>
    <cellStyle name="Input 11" xfId="2028" xr:uid="{00000000-0005-0000-0000-0000EB070000}"/>
    <cellStyle name="Input 12" xfId="2029" xr:uid="{00000000-0005-0000-0000-0000EC070000}"/>
    <cellStyle name="Input 13" xfId="2030" xr:uid="{00000000-0005-0000-0000-0000ED070000}"/>
    <cellStyle name="Input 14" xfId="2031" xr:uid="{00000000-0005-0000-0000-0000EE070000}"/>
    <cellStyle name="Input 2" xfId="2032" xr:uid="{00000000-0005-0000-0000-0000EF070000}"/>
    <cellStyle name="Input 2 2" xfId="2033" xr:uid="{00000000-0005-0000-0000-0000F0070000}"/>
    <cellStyle name="Input 2 2 2" xfId="2034" xr:uid="{00000000-0005-0000-0000-0000F1070000}"/>
    <cellStyle name="Input 2 2 3" xfId="2035" xr:uid="{00000000-0005-0000-0000-0000F2070000}"/>
    <cellStyle name="Input 2 2 4" xfId="2036" xr:uid="{00000000-0005-0000-0000-0000F3070000}"/>
    <cellStyle name="Input 2 2 5" xfId="2037" xr:uid="{00000000-0005-0000-0000-0000F4070000}"/>
    <cellStyle name="Input 2 3" xfId="2038" xr:uid="{00000000-0005-0000-0000-0000F5070000}"/>
    <cellStyle name="Input 2 3 2" xfId="2039" xr:uid="{00000000-0005-0000-0000-0000F6070000}"/>
    <cellStyle name="Input 2 3 3" xfId="2040" xr:uid="{00000000-0005-0000-0000-0000F7070000}"/>
    <cellStyle name="Input 2 4" xfId="2041" xr:uid="{00000000-0005-0000-0000-0000F8070000}"/>
    <cellStyle name="Input 2 5" xfId="2042" xr:uid="{00000000-0005-0000-0000-0000F9070000}"/>
    <cellStyle name="Input 3" xfId="2043" xr:uid="{00000000-0005-0000-0000-0000FA070000}"/>
    <cellStyle name="Input 3 2" xfId="2044" xr:uid="{00000000-0005-0000-0000-0000FB070000}"/>
    <cellStyle name="Input 3 3" xfId="2045" xr:uid="{00000000-0005-0000-0000-0000FC070000}"/>
    <cellStyle name="Input 3 4" xfId="2046" xr:uid="{00000000-0005-0000-0000-0000FD070000}"/>
    <cellStyle name="Input 4" xfId="2047" xr:uid="{00000000-0005-0000-0000-0000FE070000}"/>
    <cellStyle name="Input 4 2" xfId="2048" xr:uid="{00000000-0005-0000-0000-0000FF070000}"/>
    <cellStyle name="Input 4 3" xfId="2049" xr:uid="{00000000-0005-0000-0000-000000080000}"/>
    <cellStyle name="Input 4 4" xfId="2050" xr:uid="{00000000-0005-0000-0000-000001080000}"/>
    <cellStyle name="Input 5" xfId="2051" xr:uid="{00000000-0005-0000-0000-000002080000}"/>
    <cellStyle name="Input 5 2" xfId="2052" xr:uid="{00000000-0005-0000-0000-000003080000}"/>
    <cellStyle name="Input 5 2 2" xfId="2053" xr:uid="{00000000-0005-0000-0000-000004080000}"/>
    <cellStyle name="Input 5 2 3" xfId="2054" xr:uid="{00000000-0005-0000-0000-000005080000}"/>
    <cellStyle name="Input 5 2 4" xfId="2055" xr:uid="{00000000-0005-0000-0000-000006080000}"/>
    <cellStyle name="Input 5 3" xfId="2056" xr:uid="{00000000-0005-0000-0000-000007080000}"/>
    <cellStyle name="Input 5 3 2" xfId="2057" xr:uid="{00000000-0005-0000-0000-000008080000}"/>
    <cellStyle name="Input 5 3 3" xfId="2058" xr:uid="{00000000-0005-0000-0000-000009080000}"/>
    <cellStyle name="Input 5 4" xfId="2059" xr:uid="{00000000-0005-0000-0000-00000A080000}"/>
    <cellStyle name="Input 5 4 2" xfId="2060" xr:uid="{00000000-0005-0000-0000-00000B080000}"/>
    <cellStyle name="Input 5 4 2 2" xfId="2061" xr:uid="{00000000-0005-0000-0000-00000C080000}"/>
    <cellStyle name="Input 5 4 3" xfId="2062" xr:uid="{00000000-0005-0000-0000-00000D080000}"/>
    <cellStyle name="Input 5 4 3 2" xfId="2063" xr:uid="{00000000-0005-0000-0000-00000E080000}"/>
    <cellStyle name="Input 6" xfId="2064" xr:uid="{00000000-0005-0000-0000-00000F080000}"/>
    <cellStyle name="Input 6 2" xfId="2065" xr:uid="{00000000-0005-0000-0000-000010080000}"/>
    <cellStyle name="Input 6 3" xfId="2066" xr:uid="{00000000-0005-0000-0000-000011080000}"/>
    <cellStyle name="Input 7" xfId="2067" xr:uid="{00000000-0005-0000-0000-000012080000}"/>
    <cellStyle name="Input 7 2" xfId="2068" xr:uid="{00000000-0005-0000-0000-000013080000}"/>
    <cellStyle name="Input 8" xfId="2069" xr:uid="{00000000-0005-0000-0000-000014080000}"/>
    <cellStyle name="Input 9" xfId="2070" xr:uid="{00000000-0005-0000-0000-000015080000}"/>
    <cellStyle name="Input 9 2" xfId="2071" xr:uid="{00000000-0005-0000-0000-000016080000}"/>
    <cellStyle name="Input 9 2 2" xfId="2072" xr:uid="{00000000-0005-0000-0000-000017080000}"/>
    <cellStyle name="Input 9 3" xfId="2073" xr:uid="{00000000-0005-0000-0000-000018080000}"/>
    <cellStyle name="Input 9 3 2" xfId="2074" xr:uid="{00000000-0005-0000-0000-000019080000}"/>
    <cellStyle name="Linked Cell" xfId="2075" builtinId="24" customBuiltin="1"/>
    <cellStyle name="Linked Cell 10" xfId="2076" xr:uid="{00000000-0005-0000-0000-00001B080000}"/>
    <cellStyle name="Linked Cell 10 2" xfId="2077" xr:uid="{00000000-0005-0000-0000-00001C080000}"/>
    <cellStyle name="Linked Cell 10 3" xfId="2078" xr:uid="{00000000-0005-0000-0000-00001D080000}"/>
    <cellStyle name="Linked Cell 11" xfId="2079" xr:uid="{00000000-0005-0000-0000-00001E080000}"/>
    <cellStyle name="Linked Cell 12" xfId="2080" xr:uid="{00000000-0005-0000-0000-00001F080000}"/>
    <cellStyle name="Linked Cell 13" xfId="2081" xr:uid="{00000000-0005-0000-0000-000020080000}"/>
    <cellStyle name="Linked Cell 14" xfId="2082" xr:uid="{00000000-0005-0000-0000-000021080000}"/>
    <cellStyle name="Linked Cell 2" xfId="2083" xr:uid="{00000000-0005-0000-0000-000022080000}"/>
    <cellStyle name="Linked Cell 2 2" xfId="2084" xr:uid="{00000000-0005-0000-0000-000023080000}"/>
    <cellStyle name="Linked Cell 2 2 2" xfId="2085" xr:uid="{00000000-0005-0000-0000-000024080000}"/>
    <cellStyle name="Linked Cell 2 2 3" xfId="2086" xr:uid="{00000000-0005-0000-0000-000025080000}"/>
    <cellStyle name="Linked Cell 2 2 4" xfId="2087" xr:uid="{00000000-0005-0000-0000-000026080000}"/>
    <cellStyle name="Linked Cell 2 2 5" xfId="2088" xr:uid="{00000000-0005-0000-0000-000027080000}"/>
    <cellStyle name="Linked Cell 2 3" xfId="2089" xr:uid="{00000000-0005-0000-0000-000028080000}"/>
    <cellStyle name="Linked Cell 2 3 2" xfId="2090" xr:uid="{00000000-0005-0000-0000-000029080000}"/>
    <cellStyle name="Linked Cell 2 3 3" xfId="2091" xr:uid="{00000000-0005-0000-0000-00002A080000}"/>
    <cellStyle name="Linked Cell 2 4" xfId="2092" xr:uid="{00000000-0005-0000-0000-00002B080000}"/>
    <cellStyle name="Linked Cell 2 5" xfId="2093" xr:uid="{00000000-0005-0000-0000-00002C080000}"/>
    <cellStyle name="Linked Cell 3" xfId="2094" xr:uid="{00000000-0005-0000-0000-00002D080000}"/>
    <cellStyle name="Linked Cell 3 2" xfId="2095" xr:uid="{00000000-0005-0000-0000-00002E080000}"/>
    <cellStyle name="Linked Cell 3 3" xfId="2096" xr:uid="{00000000-0005-0000-0000-00002F080000}"/>
    <cellStyle name="Linked Cell 3 4" xfId="2097" xr:uid="{00000000-0005-0000-0000-000030080000}"/>
    <cellStyle name="Linked Cell 4" xfId="2098" xr:uid="{00000000-0005-0000-0000-000031080000}"/>
    <cellStyle name="Linked Cell 4 2" xfId="2099" xr:uid="{00000000-0005-0000-0000-000032080000}"/>
    <cellStyle name="Linked Cell 4 3" xfId="2100" xr:uid="{00000000-0005-0000-0000-000033080000}"/>
    <cellStyle name="Linked Cell 4 4" xfId="2101" xr:uid="{00000000-0005-0000-0000-000034080000}"/>
    <cellStyle name="Linked Cell 5" xfId="2102" xr:uid="{00000000-0005-0000-0000-000035080000}"/>
    <cellStyle name="Linked Cell 5 2" xfId="2103" xr:uid="{00000000-0005-0000-0000-000036080000}"/>
    <cellStyle name="Linked Cell 5 2 2" xfId="2104" xr:uid="{00000000-0005-0000-0000-000037080000}"/>
    <cellStyle name="Linked Cell 5 2 3" xfId="2105" xr:uid="{00000000-0005-0000-0000-000038080000}"/>
    <cellStyle name="Linked Cell 5 2 4" xfId="2106" xr:uid="{00000000-0005-0000-0000-000039080000}"/>
    <cellStyle name="Linked Cell 5 3" xfId="2107" xr:uid="{00000000-0005-0000-0000-00003A080000}"/>
    <cellStyle name="Linked Cell 5 3 2" xfId="2108" xr:uid="{00000000-0005-0000-0000-00003B080000}"/>
    <cellStyle name="Linked Cell 5 3 3" xfId="2109" xr:uid="{00000000-0005-0000-0000-00003C080000}"/>
    <cellStyle name="Linked Cell 5 4" xfId="2110" xr:uid="{00000000-0005-0000-0000-00003D080000}"/>
    <cellStyle name="Linked Cell 5 4 2" xfId="2111" xr:uid="{00000000-0005-0000-0000-00003E080000}"/>
    <cellStyle name="Linked Cell 5 4 2 2" xfId="2112" xr:uid="{00000000-0005-0000-0000-00003F080000}"/>
    <cellStyle name="Linked Cell 5 4 3" xfId="2113" xr:uid="{00000000-0005-0000-0000-000040080000}"/>
    <cellStyle name="Linked Cell 5 4 3 2" xfId="2114" xr:uid="{00000000-0005-0000-0000-000041080000}"/>
    <cellStyle name="Linked Cell 6" xfId="2115" xr:uid="{00000000-0005-0000-0000-000042080000}"/>
    <cellStyle name="Linked Cell 6 2" xfId="2116" xr:uid="{00000000-0005-0000-0000-000043080000}"/>
    <cellStyle name="Linked Cell 6 3" xfId="2117" xr:uid="{00000000-0005-0000-0000-000044080000}"/>
    <cellStyle name="Linked Cell 7" xfId="2118" xr:uid="{00000000-0005-0000-0000-000045080000}"/>
    <cellStyle name="Linked Cell 7 2" xfId="2119" xr:uid="{00000000-0005-0000-0000-000046080000}"/>
    <cellStyle name="Linked Cell 8" xfId="2120" xr:uid="{00000000-0005-0000-0000-000047080000}"/>
    <cellStyle name="Linked Cell 9" xfId="2121" xr:uid="{00000000-0005-0000-0000-000048080000}"/>
    <cellStyle name="Linked Cell 9 2" xfId="2122" xr:uid="{00000000-0005-0000-0000-000049080000}"/>
    <cellStyle name="Linked Cell 9 2 2" xfId="2123" xr:uid="{00000000-0005-0000-0000-00004A080000}"/>
    <cellStyle name="Linked Cell 9 3" xfId="2124" xr:uid="{00000000-0005-0000-0000-00004B080000}"/>
    <cellStyle name="Linked Cell 9 3 2" xfId="2125" xr:uid="{00000000-0005-0000-0000-00004C080000}"/>
    <cellStyle name="Neutral" xfId="2126" builtinId="28" customBuiltin="1"/>
    <cellStyle name="Neutral 10" xfId="2127" xr:uid="{00000000-0005-0000-0000-00004E080000}"/>
    <cellStyle name="Neutral 10 2" xfId="2128" xr:uid="{00000000-0005-0000-0000-00004F080000}"/>
    <cellStyle name="Neutral 10 3" xfId="2129" xr:uid="{00000000-0005-0000-0000-000050080000}"/>
    <cellStyle name="Neutral 11" xfId="2130" xr:uid="{00000000-0005-0000-0000-000051080000}"/>
    <cellStyle name="Neutral 12" xfId="2131" xr:uid="{00000000-0005-0000-0000-000052080000}"/>
    <cellStyle name="Neutral 13" xfId="2132" xr:uid="{00000000-0005-0000-0000-000053080000}"/>
    <cellStyle name="Neutral 14" xfId="2133" xr:uid="{00000000-0005-0000-0000-000054080000}"/>
    <cellStyle name="Neutral 2" xfId="2134" xr:uid="{00000000-0005-0000-0000-000055080000}"/>
    <cellStyle name="Neutral 2 2" xfId="2135" xr:uid="{00000000-0005-0000-0000-000056080000}"/>
    <cellStyle name="Neutral 2 2 2" xfId="2136" xr:uid="{00000000-0005-0000-0000-000057080000}"/>
    <cellStyle name="Neutral 2 2 3" xfId="2137" xr:uid="{00000000-0005-0000-0000-000058080000}"/>
    <cellStyle name="Neutral 2 2 4" xfId="2138" xr:uid="{00000000-0005-0000-0000-000059080000}"/>
    <cellStyle name="Neutral 2 2 5" xfId="2139" xr:uid="{00000000-0005-0000-0000-00005A080000}"/>
    <cellStyle name="Neutral 2 3" xfId="2140" xr:uid="{00000000-0005-0000-0000-00005B080000}"/>
    <cellStyle name="Neutral 2 3 2" xfId="2141" xr:uid="{00000000-0005-0000-0000-00005C080000}"/>
    <cellStyle name="Neutral 2 3 3" xfId="2142" xr:uid="{00000000-0005-0000-0000-00005D080000}"/>
    <cellStyle name="Neutral 2 4" xfId="2143" xr:uid="{00000000-0005-0000-0000-00005E080000}"/>
    <cellStyle name="Neutral 2 5" xfId="2144" xr:uid="{00000000-0005-0000-0000-00005F080000}"/>
    <cellStyle name="Neutral 3" xfId="2145" xr:uid="{00000000-0005-0000-0000-000060080000}"/>
    <cellStyle name="Neutral 3 2" xfId="2146" xr:uid="{00000000-0005-0000-0000-000061080000}"/>
    <cellStyle name="Neutral 3 3" xfId="2147" xr:uid="{00000000-0005-0000-0000-000062080000}"/>
    <cellStyle name="Neutral 3 4" xfId="2148" xr:uid="{00000000-0005-0000-0000-000063080000}"/>
    <cellStyle name="Neutral 4" xfId="2149" xr:uid="{00000000-0005-0000-0000-000064080000}"/>
    <cellStyle name="Neutral 4 2" xfId="2150" xr:uid="{00000000-0005-0000-0000-000065080000}"/>
    <cellStyle name="Neutral 4 3" xfId="2151" xr:uid="{00000000-0005-0000-0000-000066080000}"/>
    <cellStyle name="Neutral 4 4" xfId="2152" xr:uid="{00000000-0005-0000-0000-000067080000}"/>
    <cellStyle name="Neutral 5" xfId="2153" xr:uid="{00000000-0005-0000-0000-000068080000}"/>
    <cellStyle name="Neutral 5 2" xfId="2154" xr:uid="{00000000-0005-0000-0000-000069080000}"/>
    <cellStyle name="Neutral 5 2 2" xfId="2155" xr:uid="{00000000-0005-0000-0000-00006A080000}"/>
    <cellStyle name="Neutral 5 2 3" xfId="2156" xr:uid="{00000000-0005-0000-0000-00006B080000}"/>
    <cellStyle name="Neutral 5 2 4" xfId="2157" xr:uid="{00000000-0005-0000-0000-00006C080000}"/>
    <cellStyle name="Neutral 5 3" xfId="2158" xr:uid="{00000000-0005-0000-0000-00006D080000}"/>
    <cellStyle name="Neutral 5 3 2" xfId="2159" xr:uid="{00000000-0005-0000-0000-00006E080000}"/>
    <cellStyle name="Neutral 5 3 3" xfId="2160" xr:uid="{00000000-0005-0000-0000-00006F080000}"/>
    <cellStyle name="Neutral 5 4" xfId="2161" xr:uid="{00000000-0005-0000-0000-000070080000}"/>
    <cellStyle name="Neutral 5 4 2" xfId="2162" xr:uid="{00000000-0005-0000-0000-000071080000}"/>
    <cellStyle name="Neutral 5 4 2 2" xfId="2163" xr:uid="{00000000-0005-0000-0000-000072080000}"/>
    <cellStyle name="Neutral 5 4 3" xfId="2164" xr:uid="{00000000-0005-0000-0000-000073080000}"/>
    <cellStyle name="Neutral 5 4 3 2" xfId="2165" xr:uid="{00000000-0005-0000-0000-000074080000}"/>
    <cellStyle name="Neutral 6" xfId="2166" xr:uid="{00000000-0005-0000-0000-000075080000}"/>
    <cellStyle name="Neutral 6 2" xfId="2167" xr:uid="{00000000-0005-0000-0000-000076080000}"/>
    <cellStyle name="Neutral 6 3" xfId="2168" xr:uid="{00000000-0005-0000-0000-000077080000}"/>
    <cellStyle name="Neutral 7" xfId="2169" xr:uid="{00000000-0005-0000-0000-000078080000}"/>
    <cellStyle name="Neutral 7 2" xfId="2170" xr:uid="{00000000-0005-0000-0000-000079080000}"/>
    <cellStyle name="Neutral 8" xfId="2171" xr:uid="{00000000-0005-0000-0000-00007A080000}"/>
    <cellStyle name="Neutral 9" xfId="2172" xr:uid="{00000000-0005-0000-0000-00007B080000}"/>
    <cellStyle name="Neutral 9 2" xfId="2173" xr:uid="{00000000-0005-0000-0000-00007C080000}"/>
    <cellStyle name="Neutral 9 2 2" xfId="2174" xr:uid="{00000000-0005-0000-0000-00007D080000}"/>
    <cellStyle name="Neutral 9 3" xfId="2175" xr:uid="{00000000-0005-0000-0000-00007E080000}"/>
    <cellStyle name="Neutral 9 3 2" xfId="2176" xr:uid="{00000000-0005-0000-0000-00007F080000}"/>
    <cellStyle name="Normal" xfId="0" builtinId="0"/>
    <cellStyle name="Normal 10" xfId="2177" xr:uid="{00000000-0005-0000-0000-000081080000}"/>
    <cellStyle name="Normal 10 2" xfId="2178" xr:uid="{00000000-0005-0000-0000-000082080000}"/>
    <cellStyle name="Normal 10 3" xfId="2179" xr:uid="{00000000-0005-0000-0000-000083080000}"/>
    <cellStyle name="Normal 10 4" xfId="2180" xr:uid="{00000000-0005-0000-0000-000084080000}"/>
    <cellStyle name="Normal 11" xfId="2181" xr:uid="{00000000-0005-0000-0000-000085080000}"/>
    <cellStyle name="Normal 11 2" xfId="2182" xr:uid="{00000000-0005-0000-0000-000086080000}"/>
    <cellStyle name="Normal 11 3" xfId="2183" xr:uid="{00000000-0005-0000-0000-000087080000}"/>
    <cellStyle name="Normal 11 3 2" xfId="2184" xr:uid="{00000000-0005-0000-0000-000088080000}"/>
    <cellStyle name="Normal 12" xfId="2185" xr:uid="{00000000-0005-0000-0000-000089080000}"/>
    <cellStyle name="Normal 12 2" xfId="2186" xr:uid="{00000000-0005-0000-0000-00008A080000}"/>
    <cellStyle name="Normal 12 2 2" xfId="2187" xr:uid="{00000000-0005-0000-0000-00008B080000}"/>
    <cellStyle name="Normal 12 2 2 2" xfId="2188" xr:uid="{00000000-0005-0000-0000-00008C080000}"/>
    <cellStyle name="Normal 12 2 2 2 2" xfId="2189" xr:uid="{00000000-0005-0000-0000-00008D080000}"/>
    <cellStyle name="Normal 12 2 2 2 3" xfId="2190" xr:uid="{00000000-0005-0000-0000-00008E080000}"/>
    <cellStyle name="Normal 12 2 2 3" xfId="2191" xr:uid="{00000000-0005-0000-0000-00008F080000}"/>
    <cellStyle name="Normal 12 2 2 3 2" xfId="2192" xr:uid="{00000000-0005-0000-0000-000090080000}"/>
    <cellStyle name="Normal 12 2 2 4" xfId="2193" xr:uid="{00000000-0005-0000-0000-000091080000}"/>
    <cellStyle name="Normal 12 2 2 5" xfId="2194" xr:uid="{00000000-0005-0000-0000-000092080000}"/>
    <cellStyle name="Normal 12 2 3" xfId="2195" xr:uid="{00000000-0005-0000-0000-000093080000}"/>
    <cellStyle name="Normal 12 2 3 2" xfId="2196" xr:uid="{00000000-0005-0000-0000-000094080000}"/>
    <cellStyle name="Normal 12 2 3 2 2" xfId="2197" xr:uid="{00000000-0005-0000-0000-000095080000}"/>
    <cellStyle name="Normal 12 2 3 2 3" xfId="2198" xr:uid="{00000000-0005-0000-0000-000096080000}"/>
    <cellStyle name="Normal 12 2 3 3" xfId="2199" xr:uid="{00000000-0005-0000-0000-000097080000}"/>
    <cellStyle name="Normal 12 2 3 3 2" xfId="2200" xr:uid="{00000000-0005-0000-0000-000098080000}"/>
    <cellStyle name="Normal 12 2 3 4" xfId="2201" xr:uid="{00000000-0005-0000-0000-000099080000}"/>
    <cellStyle name="Normal 12 2 3 5" xfId="2202" xr:uid="{00000000-0005-0000-0000-00009A080000}"/>
    <cellStyle name="Normal 12 2 4" xfId="2203" xr:uid="{00000000-0005-0000-0000-00009B080000}"/>
    <cellStyle name="Normal 12 2 4 2" xfId="2204" xr:uid="{00000000-0005-0000-0000-00009C080000}"/>
    <cellStyle name="Normal 12 2 4 3" xfId="2205" xr:uid="{00000000-0005-0000-0000-00009D080000}"/>
    <cellStyle name="Normal 12 2 5" xfId="2206" xr:uid="{00000000-0005-0000-0000-00009E080000}"/>
    <cellStyle name="Normal 12 2 5 2" xfId="2207" xr:uid="{00000000-0005-0000-0000-00009F080000}"/>
    <cellStyle name="Normal 12 2 6" xfId="2208" xr:uid="{00000000-0005-0000-0000-0000A0080000}"/>
    <cellStyle name="Normal 12 2 7" xfId="2209" xr:uid="{00000000-0005-0000-0000-0000A1080000}"/>
    <cellStyle name="Normal 12 2 8" xfId="2210" xr:uid="{00000000-0005-0000-0000-0000A2080000}"/>
    <cellStyle name="Normal 12 2 8 2" xfId="2211" xr:uid="{00000000-0005-0000-0000-0000A3080000}"/>
    <cellStyle name="Normal 12 2 9" xfId="2212" xr:uid="{00000000-0005-0000-0000-0000A4080000}"/>
    <cellStyle name="Normal 12 3" xfId="2213" xr:uid="{00000000-0005-0000-0000-0000A5080000}"/>
    <cellStyle name="Normal 12 4" xfId="2214" xr:uid="{00000000-0005-0000-0000-0000A6080000}"/>
    <cellStyle name="Normal 12 4 2" xfId="2215" xr:uid="{00000000-0005-0000-0000-0000A7080000}"/>
    <cellStyle name="Normal 12 4 2 2" xfId="2216" xr:uid="{00000000-0005-0000-0000-0000A8080000}"/>
    <cellStyle name="Normal 12 4 2 3" xfId="2217" xr:uid="{00000000-0005-0000-0000-0000A9080000}"/>
    <cellStyle name="Normal 12 4 3" xfId="2218" xr:uid="{00000000-0005-0000-0000-0000AA080000}"/>
    <cellStyle name="Normal 12 4 3 2" xfId="2219" xr:uid="{00000000-0005-0000-0000-0000AB080000}"/>
    <cellStyle name="Normal 12 4 4" xfId="2220" xr:uid="{00000000-0005-0000-0000-0000AC080000}"/>
    <cellStyle name="Normal 12 4 5" xfId="2221" xr:uid="{00000000-0005-0000-0000-0000AD080000}"/>
    <cellStyle name="Normal 12 5" xfId="2222" xr:uid="{00000000-0005-0000-0000-0000AE080000}"/>
    <cellStyle name="Normal 12 5 2" xfId="2223" xr:uid="{00000000-0005-0000-0000-0000AF080000}"/>
    <cellStyle name="Normal 12 5 2 2" xfId="2224" xr:uid="{00000000-0005-0000-0000-0000B0080000}"/>
    <cellStyle name="Normal 12 5 2 3" xfId="2225" xr:uid="{00000000-0005-0000-0000-0000B1080000}"/>
    <cellStyle name="Normal 12 5 3" xfId="2226" xr:uid="{00000000-0005-0000-0000-0000B2080000}"/>
    <cellStyle name="Normal 12 5 3 2" xfId="2227" xr:uid="{00000000-0005-0000-0000-0000B3080000}"/>
    <cellStyle name="Normal 12 5 4" xfId="2228" xr:uid="{00000000-0005-0000-0000-0000B4080000}"/>
    <cellStyle name="Normal 12 5 5" xfId="2229" xr:uid="{00000000-0005-0000-0000-0000B5080000}"/>
    <cellStyle name="Normal 12 6" xfId="2230" xr:uid="{00000000-0005-0000-0000-0000B6080000}"/>
    <cellStyle name="Normal 12 6 2" xfId="2231" xr:uid="{00000000-0005-0000-0000-0000B7080000}"/>
    <cellStyle name="Normal 12 6 3" xfId="2232" xr:uid="{00000000-0005-0000-0000-0000B8080000}"/>
    <cellStyle name="Normal 12 7" xfId="2233" xr:uid="{00000000-0005-0000-0000-0000B9080000}"/>
    <cellStyle name="Normal 12 7 2" xfId="2234" xr:uid="{00000000-0005-0000-0000-0000BA080000}"/>
    <cellStyle name="Normal 12 7 3" xfId="2235" xr:uid="{00000000-0005-0000-0000-0000BB080000}"/>
    <cellStyle name="Normal 12 8" xfId="2236" xr:uid="{00000000-0005-0000-0000-0000BC080000}"/>
    <cellStyle name="Normal 12 8 2" xfId="2237" xr:uid="{00000000-0005-0000-0000-0000BD080000}"/>
    <cellStyle name="Normal 12 9" xfId="2238" xr:uid="{00000000-0005-0000-0000-0000BE080000}"/>
    <cellStyle name="Normal 12 9 2" xfId="2239" xr:uid="{00000000-0005-0000-0000-0000BF080000}"/>
    <cellStyle name="Normal 13" xfId="2240" xr:uid="{00000000-0005-0000-0000-0000C0080000}"/>
    <cellStyle name="Normal 13 10" xfId="2241" xr:uid="{00000000-0005-0000-0000-0000C1080000}"/>
    <cellStyle name="Normal 13 10 2" xfId="2242" xr:uid="{00000000-0005-0000-0000-0000C2080000}"/>
    <cellStyle name="Normal 13 11" xfId="2243" xr:uid="{00000000-0005-0000-0000-0000C3080000}"/>
    <cellStyle name="Normal 13 11 2" xfId="2244" xr:uid="{00000000-0005-0000-0000-0000C4080000}"/>
    <cellStyle name="Normal 13 2" xfId="2245" xr:uid="{00000000-0005-0000-0000-0000C5080000}"/>
    <cellStyle name="Normal 13 2 10" xfId="2246" xr:uid="{00000000-0005-0000-0000-0000C6080000}"/>
    <cellStyle name="Normal 13 2 11" xfId="2247" xr:uid="{00000000-0005-0000-0000-0000C7080000}"/>
    <cellStyle name="Normal 13 2 12" xfId="2248" xr:uid="{00000000-0005-0000-0000-0000C8080000}"/>
    <cellStyle name="Normal 13 2 12 2" xfId="2249" xr:uid="{00000000-0005-0000-0000-0000C9080000}"/>
    <cellStyle name="Normal 13 2 13" xfId="2250" xr:uid="{00000000-0005-0000-0000-0000CA080000}"/>
    <cellStyle name="Normal 13 2 2" xfId="2251" xr:uid="{00000000-0005-0000-0000-0000CB080000}"/>
    <cellStyle name="Normal 13 2 2 2" xfId="2252" xr:uid="{00000000-0005-0000-0000-0000CC080000}"/>
    <cellStyle name="Normal 13 2 2 2 2" xfId="2253" xr:uid="{00000000-0005-0000-0000-0000CD080000}"/>
    <cellStyle name="Normal 13 2 2 2 2 2" xfId="2254" xr:uid="{00000000-0005-0000-0000-0000CE080000}"/>
    <cellStyle name="Normal 13 2 2 2 2 2 2" xfId="2255" xr:uid="{00000000-0005-0000-0000-0000CF080000}"/>
    <cellStyle name="Normal 13 2 2 2 2 2 2 2" xfId="2256" xr:uid="{00000000-0005-0000-0000-0000D0080000}"/>
    <cellStyle name="Normal 13 2 2 2 2 2 2 3" xfId="2257" xr:uid="{00000000-0005-0000-0000-0000D1080000}"/>
    <cellStyle name="Normal 13 2 2 2 2 2 3" xfId="2258" xr:uid="{00000000-0005-0000-0000-0000D2080000}"/>
    <cellStyle name="Normal 13 2 2 2 2 2 3 2" xfId="2259" xr:uid="{00000000-0005-0000-0000-0000D3080000}"/>
    <cellStyle name="Normal 13 2 2 2 2 2 4" xfId="2260" xr:uid="{00000000-0005-0000-0000-0000D4080000}"/>
    <cellStyle name="Normal 13 2 2 2 2 2 5" xfId="2261" xr:uid="{00000000-0005-0000-0000-0000D5080000}"/>
    <cellStyle name="Normal 13 2 2 2 2 3" xfId="2262" xr:uid="{00000000-0005-0000-0000-0000D6080000}"/>
    <cellStyle name="Normal 13 2 2 2 2 3 2" xfId="2263" xr:uid="{00000000-0005-0000-0000-0000D7080000}"/>
    <cellStyle name="Normal 13 2 2 2 2 3 3" xfId="2264" xr:uid="{00000000-0005-0000-0000-0000D8080000}"/>
    <cellStyle name="Normal 13 2 2 2 2 4" xfId="2265" xr:uid="{00000000-0005-0000-0000-0000D9080000}"/>
    <cellStyle name="Normal 13 2 2 2 2 4 2" xfId="2266" xr:uid="{00000000-0005-0000-0000-0000DA080000}"/>
    <cellStyle name="Normal 13 2 2 2 2 5" xfId="2267" xr:uid="{00000000-0005-0000-0000-0000DB080000}"/>
    <cellStyle name="Normal 13 2 2 2 2 6" xfId="2268" xr:uid="{00000000-0005-0000-0000-0000DC080000}"/>
    <cellStyle name="Normal 13 2 2 2 3" xfId="2269" xr:uid="{00000000-0005-0000-0000-0000DD080000}"/>
    <cellStyle name="Normal 13 2 2 2 3 2" xfId="2270" xr:uid="{00000000-0005-0000-0000-0000DE080000}"/>
    <cellStyle name="Normal 13 2 2 2 3 2 2" xfId="2271" xr:uid="{00000000-0005-0000-0000-0000DF080000}"/>
    <cellStyle name="Normal 13 2 2 2 3 2 3" xfId="2272" xr:uid="{00000000-0005-0000-0000-0000E0080000}"/>
    <cellStyle name="Normal 13 2 2 2 3 3" xfId="2273" xr:uid="{00000000-0005-0000-0000-0000E1080000}"/>
    <cellStyle name="Normal 13 2 2 2 3 3 2" xfId="2274" xr:uid="{00000000-0005-0000-0000-0000E2080000}"/>
    <cellStyle name="Normal 13 2 2 2 3 4" xfId="2275" xr:uid="{00000000-0005-0000-0000-0000E3080000}"/>
    <cellStyle name="Normal 13 2 2 2 3 5" xfId="2276" xr:uid="{00000000-0005-0000-0000-0000E4080000}"/>
    <cellStyle name="Normal 13 2 2 2 4" xfId="2277" xr:uid="{00000000-0005-0000-0000-0000E5080000}"/>
    <cellStyle name="Normal 13 2 2 2 4 2" xfId="2278" xr:uid="{00000000-0005-0000-0000-0000E6080000}"/>
    <cellStyle name="Normal 13 2 2 2 4 3" xfId="2279" xr:uid="{00000000-0005-0000-0000-0000E7080000}"/>
    <cellStyle name="Normal 13 2 2 2 5" xfId="2280" xr:uid="{00000000-0005-0000-0000-0000E8080000}"/>
    <cellStyle name="Normal 13 2 2 2 5 2" xfId="2281" xr:uid="{00000000-0005-0000-0000-0000E9080000}"/>
    <cellStyle name="Normal 13 2 2 2 5 3" xfId="2282" xr:uid="{00000000-0005-0000-0000-0000EA080000}"/>
    <cellStyle name="Normal 13 2 2 2 6" xfId="2283" xr:uid="{00000000-0005-0000-0000-0000EB080000}"/>
    <cellStyle name="Normal 13 2 2 2 6 2" xfId="2284" xr:uid="{00000000-0005-0000-0000-0000EC080000}"/>
    <cellStyle name="Normal 13 2 2 2 7" xfId="2285" xr:uid="{00000000-0005-0000-0000-0000ED080000}"/>
    <cellStyle name="Normal 13 2 2 2 8" xfId="2286" xr:uid="{00000000-0005-0000-0000-0000EE080000}"/>
    <cellStyle name="Normal 13 2 2 3" xfId="2287" xr:uid="{00000000-0005-0000-0000-0000EF080000}"/>
    <cellStyle name="Normal 13 2 2 3 2" xfId="2288" xr:uid="{00000000-0005-0000-0000-0000F0080000}"/>
    <cellStyle name="Normal 13 2 2 3 2 2" xfId="2289" xr:uid="{00000000-0005-0000-0000-0000F1080000}"/>
    <cellStyle name="Normal 13 2 2 3 2 2 2" xfId="2290" xr:uid="{00000000-0005-0000-0000-0000F2080000}"/>
    <cellStyle name="Normal 13 2 2 3 2 2 3" xfId="2291" xr:uid="{00000000-0005-0000-0000-0000F3080000}"/>
    <cellStyle name="Normal 13 2 2 3 2 3" xfId="2292" xr:uid="{00000000-0005-0000-0000-0000F4080000}"/>
    <cellStyle name="Normal 13 2 2 3 2 3 2" xfId="2293" xr:uid="{00000000-0005-0000-0000-0000F5080000}"/>
    <cellStyle name="Normal 13 2 2 3 2 4" xfId="2294" xr:uid="{00000000-0005-0000-0000-0000F6080000}"/>
    <cellStyle name="Normal 13 2 2 3 2 5" xfId="2295" xr:uid="{00000000-0005-0000-0000-0000F7080000}"/>
    <cellStyle name="Normal 13 2 2 3 3" xfId="2296" xr:uid="{00000000-0005-0000-0000-0000F8080000}"/>
    <cellStyle name="Normal 13 2 2 3 3 2" xfId="2297" xr:uid="{00000000-0005-0000-0000-0000F9080000}"/>
    <cellStyle name="Normal 13 2 2 3 3 3" xfId="2298" xr:uid="{00000000-0005-0000-0000-0000FA080000}"/>
    <cellStyle name="Normal 13 2 2 3 4" xfId="2299" xr:uid="{00000000-0005-0000-0000-0000FB080000}"/>
    <cellStyle name="Normal 13 2 2 3 4 2" xfId="2300" xr:uid="{00000000-0005-0000-0000-0000FC080000}"/>
    <cellStyle name="Normal 13 2 2 3 5" xfId="2301" xr:uid="{00000000-0005-0000-0000-0000FD080000}"/>
    <cellStyle name="Normal 13 2 2 3 6" xfId="2302" xr:uid="{00000000-0005-0000-0000-0000FE080000}"/>
    <cellStyle name="Normal 13 2 2 4" xfId="2303" xr:uid="{00000000-0005-0000-0000-0000FF080000}"/>
    <cellStyle name="Normal 13 2 2 4 2" xfId="2304" xr:uid="{00000000-0005-0000-0000-000000090000}"/>
    <cellStyle name="Normal 13 2 2 4 2 2" xfId="2305" xr:uid="{00000000-0005-0000-0000-000001090000}"/>
    <cellStyle name="Normal 13 2 2 4 2 3" xfId="2306" xr:uid="{00000000-0005-0000-0000-000002090000}"/>
    <cellStyle name="Normal 13 2 2 4 3" xfId="2307" xr:uid="{00000000-0005-0000-0000-000003090000}"/>
    <cellStyle name="Normal 13 2 2 4 3 2" xfId="2308" xr:uid="{00000000-0005-0000-0000-000004090000}"/>
    <cellStyle name="Normal 13 2 2 4 4" xfId="2309" xr:uid="{00000000-0005-0000-0000-000005090000}"/>
    <cellStyle name="Normal 13 2 2 4 5" xfId="2310" xr:uid="{00000000-0005-0000-0000-000006090000}"/>
    <cellStyle name="Normal 13 2 2 5" xfId="2311" xr:uid="{00000000-0005-0000-0000-000007090000}"/>
    <cellStyle name="Normal 13 2 2 5 2" xfId="2312" xr:uid="{00000000-0005-0000-0000-000008090000}"/>
    <cellStyle name="Normal 13 2 2 5 3" xfId="2313" xr:uid="{00000000-0005-0000-0000-000009090000}"/>
    <cellStyle name="Normal 13 2 2 6" xfId="2314" xr:uid="{00000000-0005-0000-0000-00000A090000}"/>
    <cellStyle name="Normal 13 2 2 6 2" xfId="2315" xr:uid="{00000000-0005-0000-0000-00000B090000}"/>
    <cellStyle name="Normal 13 2 2 6 3" xfId="2316" xr:uid="{00000000-0005-0000-0000-00000C090000}"/>
    <cellStyle name="Normal 13 2 2 7" xfId="2317" xr:uid="{00000000-0005-0000-0000-00000D090000}"/>
    <cellStyle name="Normal 13 2 2 7 2" xfId="2318" xr:uid="{00000000-0005-0000-0000-00000E090000}"/>
    <cellStyle name="Normal 13 2 2 8" xfId="2319" xr:uid="{00000000-0005-0000-0000-00000F090000}"/>
    <cellStyle name="Normal 13 2 2 9" xfId="2320" xr:uid="{00000000-0005-0000-0000-000010090000}"/>
    <cellStyle name="Normal 13 2 3" xfId="2321" xr:uid="{00000000-0005-0000-0000-000011090000}"/>
    <cellStyle name="Normal 13 2 3 2" xfId="2322" xr:uid="{00000000-0005-0000-0000-000012090000}"/>
    <cellStyle name="Normal 13 2 3 2 2" xfId="2323" xr:uid="{00000000-0005-0000-0000-000013090000}"/>
    <cellStyle name="Normal 13 2 3 2 2 2" xfId="2324" xr:uid="{00000000-0005-0000-0000-000014090000}"/>
    <cellStyle name="Normal 13 2 3 2 2 2 2" xfId="2325" xr:uid="{00000000-0005-0000-0000-000015090000}"/>
    <cellStyle name="Normal 13 2 3 2 2 2 3" xfId="2326" xr:uid="{00000000-0005-0000-0000-000016090000}"/>
    <cellStyle name="Normal 13 2 3 2 2 3" xfId="2327" xr:uid="{00000000-0005-0000-0000-000017090000}"/>
    <cellStyle name="Normal 13 2 3 2 2 3 2" xfId="2328" xr:uid="{00000000-0005-0000-0000-000018090000}"/>
    <cellStyle name="Normal 13 2 3 2 2 4" xfId="2329" xr:uid="{00000000-0005-0000-0000-000019090000}"/>
    <cellStyle name="Normal 13 2 3 2 2 5" xfId="2330" xr:uid="{00000000-0005-0000-0000-00001A090000}"/>
    <cellStyle name="Normal 13 2 3 2 3" xfId="2331" xr:uid="{00000000-0005-0000-0000-00001B090000}"/>
    <cellStyle name="Normal 13 2 3 2 3 2" xfId="2332" xr:uid="{00000000-0005-0000-0000-00001C090000}"/>
    <cellStyle name="Normal 13 2 3 2 3 3" xfId="2333" xr:uid="{00000000-0005-0000-0000-00001D090000}"/>
    <cellStyle name="Normal 13 2 3 2 4" xfId="2334" xr:uid="{00000000-0005-0000-0000-00001E090000}"/>
    <cellStyle name="Normal 13 2 3 2 4 2" xfId="2335" xr:uid="{00000000-0005-0000-0000-00001F090000}"/>
    <cellStyle name="Normal 13 2 3 2 5" xfId="2336" xr:uid="{00000000-0005-0000-0000-000020090000}"/>
    <cellStyle name="Normal 13 2 3 2 6" xfId="2337" xr:uid="{00000000-0005-0000-0000-000021090000}"/>
    <cellStyle name="Normal 13 2 3 3" xfId="2338" xr:uid="{00000000-0005-0000-0000-000022090000}"/>
    <cellStyle name="Normal 13 2 3 3 2" xfId="2339" xr:uid="{00000000-0005-0000-0000-000023090000}"/>
    <cellStyle name="Normal 13 2 3 3 2 2" xfId="2340" xr:uid="{00000000-0005-0000-0000-000024090000}"/>
    <cellStyle name="Normal 13 2 3 3 2 3" xfId="2341" xr:uid="{00000000-0005-0000-0000-000025090000}"/>
    <cellStyle name="Normal 13 2 3 3 3" xfId="2342" xr:uid="{00000000-0005-0000-0000-000026090000}"/>
    <cellStyle name="Normal 13 2 3 3 3 2" xfId="2343" xr:uid="{00000000-0005-0000-0000-000027090000}"/>
    <cellStyle name="Normal 13 2 3 3 4" xfId="2344" xr:uid="{00000000-0005-0000-0000-000028090000}"/>
    <cellStyle name="Normal 13 2 3 3 5" xfId="2345" xr:uid="{00000000-0005-0000-0000-000029090000}"/>
    <cellStyle name="Normal 13 2 3 4" xfId="2346" xr:uid="{00000000-0005-0000-0000-00002A090000}"/>
    <cellStyle name="Normal 13 2 3 4 2" xfId="2347" xr:uid="{00000000-0005-0000-0000-00002B090000}"/>
    <cellStyle name="Normal 13 2 3 4 3" xfId="2348" xr:uid="{00000000-0005-0000-0000-00002C090000}"/>
    <cellStyle name="Normal 13 2 3 5" xfId="2349" xr:uid="{00000000-0005-0000-0000-00002D090000}"/>
    <cellStyle name="Normal 13 2 3 5 2" xfId="2350" xr:uid="{00000000-0005-0000-0000-00002E090000}"/>
    <cellStyle name="Normal 13 2 3 5 3" xfId="2351" xr:uid="{00000000-0005-0000-0000-00002F090000}"/>
    <cellStyle name="Normal 13 2 3 6" xfId="2352" xr:uid="{00000000-0005-0000-0000-000030090000}"/>
    <cellStyle name="Normal 13 2 3 6 2" xfId="2353" xr:uid="{00000000-0005-0000-0000-000031090000}"/>
    <cellStyle name="Normal 13 2 3 7" xfId="2354" xr:uid="{00000000-0005-0000-0000-000032090000}"/>
    <cellStyle name="Normal 13 2 3 8" xfId="2355" xr:uid="{00000000-0005-0000-0000-000033090000}"/>
    <cellStyle name="Normal 13 2 4" xfId="2356" xr:uid="{00000000-0005-0000-0000-000034090000}"/>
    <cellStyle name="Normal 13 2 4 2" xfId="2357" xr:uid="{00000000-0005-0000-0000-000035090000}"/>
    <cellStyle name="Normal 13 2 4 2 2" xfId="2358" xr:uid="{00000000-0005-0000-0000-000036090000}"/>
    <cellStyle name="Normal 13 2 4 2 2 2" xfId="2359" xr:uid="{00000000-0005-0000-0000-000037090000}"/>
    <cellStyle name="Normal 13 2 4 2 2 3" xfId="2360" xr:uid="{00000000-0005-0000-0000-000038090000}"/>
    <cellStyle name="Normal 13 2 4 2 3" xfId="2361" xr:uid="{00000000-0005-0000-0000-000039090000}"/>
    <cellStyle name="Normal 13 2 4 2 3 2" xfId="2362" xr:uid="{00000000-0005-0000-0000-00003A090000}"/>
    <cellStyle name="Normal 13 2 4 2 4" xfId="2363" xr:uid="{00000000-0005-0000-0000-00003B090000}"/>
    <cellStyle name="Normal 13 2 4 2 5" xfId="2364" xr:uid="{00000000-0005-0000-0000-00003C090000}"/>
    <cellStyle name="Normal 13 2 4 3" xfId="2365" xr:uid="{00000000-0005-0000-0000-00003D090000}"/>
    <cellStyle name="Normal 13 2 4 3 2" xfId="2366" xr:uid="{00000000-0005-0000-0000-00003E090000}"/>
    <cellStyle name="Normal 13 2 4 3 3" xfId="2367" xr:uid="{00000000-0005-0000-0000-00003F090000}"/>
    <cellStyle name="Normal 13 2 4 4" xfId="2368" xr:uid="{00000000-0005-0000-0000-000040090000}"/>
    <cellStyle name="Normal 13 2 4 4 2" xfId="2369" xr:uid="{00000000-0005-0000-0000-000041090000}"/>
    <cellStyle name="Normal 13 2 4 5" xfId="2370" xr:uid="{00000000-0005-0000-0000-000042090000}"/>
    <cellStyle name="Normal 13 2 4 6" xfId="2371" xr:uid="{00000000-0005-0000-0000-000043090000}"/>
    <cellStyle name="Normal 13 2 5" xfId="2372" xr:uid="{00000000-0005-0000-0000-000044090000}"/>
    <cellStyle name="Normal 13 2 5 2" xfId="2373" xr:uid="{00000000-0005-0000-0000-000045090000}"/>
    <cellStyle name="Normal 13 2 5 2 2" xfId="2374" xr:uid="{00000000-0005-0000-0000-000046090000}"/>
    <cellStyle name="Normal 13 2 5 2 2 2" xfId="2375" xr:uid="{00000000-0005-0000-0000-000047090000}"/>
    <cellStyle name="Normal 13 2 5 2 2 3" xfId="2376" xr:uid="{00000000-0005-0000-0000-000048090000}"/>
    <cellStyle name="Normal 13 2 5 2 3" xfId="2377" xr:uid="{00000000-0005-0000-0000-000049090000}"/>
    <cellStyle name="Normal 13 2 5 2 3 2" xfId="2378" xr:uid="{00000000-0005-0000-0000-00004A090000}"/>
    <cellStyle name="Normal 13 2 5 2 4" xfId="2379" xr:uid="{00000000-0005-0000-0000-00004B090000}"/>
    <cellStyle name="Normal 13 2 5 2 5" xfId="2380" xr:uid="{00000000-0005-0000-0000-00004C090000}"/>
    <cellStyle name="Normal 13 2 5 3" xfId="2381" xr:uid="{00000000-0005-0000-0000-00004D090000}"/>
    <cellStyle name="Normal 13 2 5 3 2" xfId="2382" xr:uid="{00000000-0005-0000-0000-00004E090000}"/>
    <cellStyle name="Normal 13 2 5 3 3" xfId="2383" xr:uid="{00000000-0005-0000-0000-00004F090000}"/>
    <cellStyle name="Normal 13 2 5 4" xfId="2384" xr:uid="{00000000-0005-0000-0000-000050090000}"/>
    <cellStyle name="Normal 13 2 5 4 2" xfId="2385" xr:uid="{00000000-0005-0000-0000-000051090000}"/>
    <cellStyle name="Normal 13 2 5 5" xfId="2386" xr:uid="{00000000-0005-0000-0000-000052090000}"/>
    <cellStyle name="Normal 13 2 5 6" xfId="2387" xr:uid="{00000000-0005-0000-0000-000053090000}"/>
    <cellStyle name="Normal 13 2 6" xfId="2388" xr:uid="{00000000-0005-0000-0000-000054090000}"/>
    <cellStyle name="Normal 13 2 6 2" xfId="2389" xr:uid="{00000000-0005-0000-0000-000055090000}"/>
    <cellStyle name="Normal 13 2 6 2 2" xfId="2390" xr:uid="{00000000-0005-0000-0000-000056090000}"/>
    <cellStyle name="Normal 13 2 6 2 3" xfId="2391" xr:uid="{00000000-0005-0000-0000-000057090000}"/>
    <cellStyle name="Normal 13 2 6 3" xfId="2392" xr:uid="{00000000-0005-0000-0000-000058090000}"/>
    <cellStyle name="Normal 13 2 6 3 2" xfId="2393" xr:uid="{00000000-0005-0000-0000-000059090000}"/>
    <cellStyle name="Normal 13 2 6 4" xfId="2394" xr:uid="{00000000-0005-0000-0000-00005A090000}"/>
    <cellStyle name="Normal 13 2 6 5" xfId="2395" xr:uid="{00000000-0005-0000-0000-00005B090000}"/>
    <cellStyle name="Normal 13 2 7" xfId="2396" xr:uid="{00000000-0005-0000-0000-00005C090000}"/>
    <cellStyle name="Normal 13 2 7 2" xfId="2397" xr:uid="{00000000-0005-0000-0000-00005D090000}"/>
    <cellStyle name="Normal 13 2 7 3" xfId="2398" xr:uid="{00000000-0005-0000-0000-00005E090000}"/>
    <cellStyle name="Normal 13 2 8" xfId="2399" xr:uid="{00000000-0005-0000-0000-00005F090000}"/>
    <cellStyle name="Normal 13 2 8 2" xfId="2400" xr:uid="{00000000-0005-0000-0000-000060090000}"/>
    <cellStyle name="Normal 13 2 8 3" xfId="2401" xr:uid="{00000000-0005-0000-0000-000061090000}"/>
    <cellStyle name="Normal 13 2 9" xfId="2402" xr:uid="{00000000-0005-0000-0000-000062090000}"/>
    <cellStyle name="Normal 13 2 9 2" xfId="2403" xr:uid="{00000000-0005-0000-0000-000063090000}"/>
    <cellStyle name="Normal 13 3" xfId="2404" xr:uid="{00000000-0005-0000-0000-000064090000}"/>
    <cellStyle name="Normal 13 3 2" xfId="2405" xr:uid="{00000000-0005-0000-0000-000065090000}"/>
    <cellStyle name="Normal 13 3 2 2" xfId="2406" xr:uid="{00000000-0005-0000-0000-000066090000}"/>
    <cellStyle name="Normal 13 3 2 2 2" xfId="2407" xr:uid="{00000000-0005-0000-0000-000067090000}"/>
    <cellStyle name="Normal 13 3 2 2 2 2" xfId="2408" xr:uid="{00000000-0005-0000-0000-000068090000}"/>
    <cellStyle name="Normal 13 3 2 2 2 3" xfId="2409" xr:uid="{00000000-0005-0000-0000-000069090000}"/>
    <cellStyle name="Normal 13 3 2 2 3" xfId="2410" xr:uid="{00000000-0005-0000-0000-00006A090000}"/>
    <cellStyle name="Normal 13 3 2 2 3 2" xfId="2411" xr:uid="{00000000-0005-0000-0000-00006B090000}"/>
    <cellStyle name="Normal 13 3 2 2 4" xfId="2412" xr:uid="{00000000-0005-0000-0000-00006C090000}"/>
    <cellStyle name="Normal 13 3 2 2 5" xfId="2413" xr:uid="{00000000-0005-0000-0000-00006D090000}"/>
    <cellStyle name="Normal 13 3 2 3" xfId="2414" xr:uid="{00000000-0005-0000-0000-00006E090000}"/>
    <cellStyle name="Normal 13 3 2 3 2" xfId="2415" xr:uid="{00000000-0005-0000-0000-00006F090000}"/>
    <cellStyle name="Normal 13 3 2 3 3" xfId="2416" xr:uid="{00000000-0005-0000-0000-000070090000}"/>
    <cellStyle name="Normal 13 3 2 4" xfId="2417" xr:uid="{00000000-0005-0000-0000-000071090000}"/>
    <cellStyle name="Normal 13 3 2 4 2" xfId="2418" xr:uid="{00000000-0005-0000-0000-000072090000}"/>
    <cellStyle name="Normal 13 3 2 5" xfId="2419" xr:uid="{00000000-0005-0000-0000-000073090000}"/>
    <cellStyle name="Normal 13 3 2 6" xfId="2420" xr:uid="{00000000-0005-0000-0000-000074090000}"/>
    <cellStyle name="Normal 13 3 3" xfId="2421" xr:uid="{00000000-0005-0000-0000-000075090000}"/>
    <cellStyle name="Normal 13 3 3 2" xfId="2422" xr:uid="{00000000-0005-0000-0000-000076090000}"/>
    <cellStyle name="Normal 13 3 3 2 2" xfId="2423" xr:uid="{00000000-0005-0000-0000-000077090000}"/>
    <cellStyle name="Normal 13 3 3 2 3" xfId="2424" xr:uid="{00000000-0005-0000-0000-000078090000}"/>
    <cellStyle name="Normal 13 3 3 3" xfId="2425" xr:uid="{00000000-0005-0000-0000-000079090000}"/>
    <cellStyle name="Normal 13 3 3 3 2" xfId="2426" xr:uid="{00000000-0005-0000-0000-00007A090000}"/>
    <cellStyle name="Normal 13 3 3 4" xfId="2427" xr:uid="{00000000-0005-0000-0000-00007B090000}"/>
    <cellStyle name="Normal 13 3 3 5" xfId="2428" xr:uid="{00000000-0005-0000-0000-00007C090000}"/>
    <cellStyle name="Normal 13 3 4" xfId="2429" xr:uid="{00000000-0005-0000-0000-00007D090000}"/>
    <cellStyle name="Normal 13 3 4 2" xfId="2430" xr:uid="{00000000-0005-0000-0000-00007E090000}"/>
    <cellStyle name="Normal 13 3 4 3" xfId="2431" xr:uid="{00000000-0005-0000-0000-00007F090000}"/>
    <cellStyle name="Normal 13 3 5" xfId="2432" xr:uid="{00000000-0005-0000-0000-000080090000}"/>
    <cellStyle name="Normal 13 3 5 2" xfId="2433" xr:uid="{00000000-0005-0000-0000-000081090000}"/>
    <cellStyle name="Normal 13 3 5 3" xfId="2434" xr:uid="{00000000-0005-0000-0000-000082090000}"/>
    <cellStyle name="Normal 13 3 6" xfId="2435" xr:uid="{00000000-0005-0000-0000-000083090000}"/>
    <cellStyle name="Normal 13 3 6 2" xfId="2436" xr:uid="{00000000-0005-0000-0000-000084090000}"/>
    <cellStyle name="Normal 13 3 7" xfId="2437" xr:uid="{00000000-0005-0000-0000-000085090000}"/>
    <cellStyle name="Normal 13 3 8" xfId="2438" xr:uid="{00000000-0005-0000-0000-000086090000}"/>
    <cellStyle name="Normal 13 4" xfId="2439" xr:uid="{00000000-0005-0000-0000-000087090000}"/>
    <cellStyle name="Normal 13 4 2" xfId="2440" xr:uid="{00000000-0005-0000-0000-000088090000}"/>
    <cellStyle name="Normal 13 4 2 2" xfId="2441" xr:uid="{00000000-0005-0000-0000-000089090000}"/>
    <cellStyle name="Normal 13 4 2 2 2" xfId="2442" xr:uid="{00000000-0005-0000-0000-00008A090000}"/>
    <cellStyle name="Normal 13 4 2 2 3" xfId="2443" xr:uid="{00000000-0005-0000-0000-00008B090000}"/>
    <cellStyle name="Normal 13 4 2 3" xfId="2444" xr:uid="{00000000-0005-0000-0000-00008C090000}"/>
    <cellStyle name="Normal 13 4 2 3 2" xfId="2445" xr:uid="{00000000-0005-0000-0000-00008D090000}"/>
    <cellStyle name="Normal 13 4 2 4" xfId="2446" xr:uid="{00000000-0005-0000-0000-00008E090000}"/>
    <cellStyle name="Normal 13 4 2 5" xfId="2447" xr:uid="{00000000-0005-0000-0000-00008F090000}"/>
    <cellStyle name="Normal 13 4 3" xfId="2448" xr:uid="{00000000-0005-0000-0000-000090090000}"/>
    <cellStyle name="Normal 13 4 3 2" xfId="2449" xr:uid="{00000000-0005-0000-0000-000091090000}"/>
    <cellStyle name="Normal 13 4 3 3" xfId="2450" xr:uid="{00000000-0005-0000-0000-000092090000}"/>
    <cellStyle name="Normal 13 4 4" xfId="2451" xr:uid="{00000000-0005-0000-0000-000093090000}"/>
    <cellStyle name="Normal 13 4 4 2" xfId="2452" xr:uid="{00000000-0005-0000-0000-000094090000}"/>
    <cellStyle name="Normal 13 4 5" xfId="2453" xr:uid="{00000000-0005-0000-0000-000095090000}"/>
    <cellStyle name="Normal 13 4 6" xfId="2454" xr:uid="{00000000-0005-0000-0000-000096090000}"/>
    <cellStyle name="Normal 13 5" xfId="2455" xr:uid="{00000000-0005-0000-0000-000097090000}"/>
    <cellStyle name="Normal 13 5 2" xfId="2456" xr:uid="{00000000-0005-0000-0000-000098090000}"/>
    <cellStyle name="Normal 13 5 2 2" xfId="2457" xr:uid="{00000000-0005-0000-0000-000099090000}"/>
    <cellStyle name="Normal 13 5 2 2 2" xfId="2458" xr:uid="{00000000-0005-0000-0000-00009A090000}"/>
    <cellStyle name="Normal 13 5 2 2 3" xfId="2459" xr:uid="{00000000-0005-0000-0000-00009B090000}"/>
    <cellStyle name="Normal 13 5 2 3" xfId="2460" xr:uid="{00000000-0005-0000-0000-00009C090000}"/>
    <cellStyle name="Normal 13 5 2 3 2" xfId="2461" xr:uid="{00000000-0005-0000-0000-00009D090000}"/>
    <cellStyle name="Normal 13 5 2 4" xfId="2462" xr:uid="{00000000-0005-0000-0000-00009E090000}"/>
    <cellStyle name="Normal 13 5 2 5" xfId="2463" xr:uid="{00000000-0005-0000-0000-00009F090000}"/>
    <cellStyle name="Normal 13 5 3" xfId="2464" xr:uid="{00000000-0005-0000-0000-0000A0090000}"/>
    <cellStyle name="Normal 13 5 3 2" xfId="2465" xr:uid="{00000000-0005-0000-0000-0000A1090000}"/>
    <cellStyle name="Normal 13 5 3 3" xfId="2466" xr:uid="{00000000-0005-0000-0000-0000A2090000}"/>
    <cellStyle name="Normal 13 5 4" xfId="2467" xr:uid="{00000000-0005-0000-0000-0000A3090000}"/>
    <cellStyle name="Normal 13 5 4 2" xfId="2468" xr:uid="{00000000-0005-0000-0000-0000A4090000}"/>
    <cellStyle name="Normal 13 5 5" xfId="2469" xr:uid="{00000000-0005-0000-0000-0000A5090000}"/>
    <cellStyle name="Normal 13 5 6" xfId="2470" xr:uid="{00000000-0005-0000-0000-0000A6090000}"/>
    <cellStyle name="Normal 13 6" xfId="2471" xr:uid="{00000000-0005-0000-0000-0000A7090000}"/>
    <cellStyle name="Normal 13 7" xfId="2472" xr:uid="{00000000-0005-0000-0000-0000A8090000}"/>
    <cellStyle name="Normal 13 7 2" xfId="2473" xr:uid="{00000000-0005-0000-0000-0000A9090000}"/>
    <cellStyle name="Normal 13 8" xfId="2474" xr:uid="{00000000-0005-0000-0000-0000AA090000}"/>
    <cellStyle name="Normal 13 9" xfId="2475" xr:uid="{00000000-0005-0000-0000-0000AB090000}"/>
    <cellStyle name="Normal 14" xfId="2476" xr:uid="{00000000-0005-0000-0000-0000AC090000}"/>
    <cellStyle name="Normal 14 2" xfId="2477" xr:uid="{00000000-0005-0000-0000-0000AD090000}"/>
    <cellStyle name="Normal 14 3" xfId="2478" xr:uid="{00000000-0005-0000-0000-0000AE090000}"/>
    <cellStyle name="Normal 14 4" xfId="2479" xr:uid="{00000000-0005-0000-0000-0000AF090000}"/>
    <cellStyle name="Normal 15" xfId="2480" xr:uid="{00000000-0005-0000-0000-0000B0090000}"/>
    <cellStyle name="Normal 15 10" xfId="2481" xr:uid="{00000000-0005-0000-0000-0000B1090000}"/>
    <cellStyle name="Normal 15 11" xfId="2482" xr:uid="{00000000-0005-0000-0000-0000B2090000}"/>
    <cellStyle name="Normal 15 2" xfId="2483" xr:uid="{00000000-0005-0000-0000-0000B3090000}"/>
    <cellStyle name="Normal 15 2 2" xfId="2484" xr:uid="{00000000-0005-0000-0000-0000B4090000}"/>
    <cellStyle name="Normal 15 2 2 2" xfId="2485" xr:uid="{00000000-0005-0000-0000-0000B5090000}"/>
    <cellStyle name="Normal 15 2 2 2 2" xfId="2486" xr:uid="{00000000-0005-0000-0000-0000B6090000}"/>
    <cellStyle name="Normal 15 2 2 2 2 2" xfId="2487" xr:uid="{00000000-0005-0000-0000-0000B7090000}"/>
    <cellStyle name="Normal 15 2 2 2 2 3" xfId="2488" xr:uid="{00000000-0005-0000-0000-0000B8090000}"/>
    <cellStyle name="Normal 15 2 2 2 3" xfId="2489" xr:uid="{00000000-0005-0000-0000-0000B9090000}"/>
    <cellStyle name="Normal 15 2 2 2 3 2" xfId="2490" xr:uid="{00000000-0005-0000-0000-0000BA090000}"/>
    <cellStyle name="Normal 15 2 2 2 4" xfId="2491" xr:uid="{00000000-0005-0000-0000-0000BB090000}"/>
    <cellStyle name="Normal 15 2 2 2 5" xfId="2492" xr:uid="{00000000-0005-0000-0000-0000BC090000}"/>
    <cellStyle name="Normal 15 2 2 3" xfId="2493" xr:uid="{00000000-0005-0000-0000-0000BD090000}"/>
    <cellStyle name="Normal 15 2 2 3 2" xfId="2494" xr:uid="{00000000-0005-0000-0000-0000BE090000}"/>
    <cellStyle name="Normal 15 2 2 3 3" xfId="2495" xr:uid="{00000000-0005-0000-0000-0000BF090000}"/>
    <cellStyle name="Normal 15 2 2 4" xfId="2496" xr:uid="{00000000-0005-0000-0000-0000C0090000}"/>
    <cellStyle name="Normal 15 2 2 4 2" xfId="2497" xr:uid="{00000000-0005-0000-0000-0000C1090000}"/>
    <cellStyle name="Normal 15 2 2 5" xfId="2498" xr:uid="{00000000-0005-0000-0000-0000C2090000}"/>
    <cellStyle name="Normal 15 2 2 6" xfId="2499" xr:uid="{00000000-0005-0000-0000-0000C3090000}"/>
    <cellStyle name="Normal 15 2 3" xfId="2500" xr:uid="{00000000-0005-0000-0000-0000C4090000}"/>
    <cellStyle name="Normal 15 2 3 2" xfId="2501" xr:uid="{00000000-0005-0000-0000-0000C5090000}"/>
    <cellStyle name="Normal 15 2 3 2 2" xfId="2502" xr:uid="{00000000-0005-0000-0000-0000C6090000}"/>
    <cellStyle name="Normal 15 2 3 2 3" xfId="2503" xr:uid="{00000000-0005-0000-0000-0000C7090000}"/>
    <cellStyle name="Normal 15 2 3 3" xfId="2504" xr:uid="{00000000-0005-0000-0000-0000C8090000}"/>
    <cellStyle name="Normal 15 2 3 3 2" xfId="2505" xr:uid="{00000000-0005-0000-0000-0000C9090000}"/>
    <cellStyle name="Normal 15 2 3 4" xfId="2506" xr:uid="{00000000-0005-0000-0000-0000CA090000}"/>
    <cellStyle name="Normal 15 2 3 5" xfId="2507" xr:uid="{00000000-0005-0000-0000-0000CB090000}"/>
    <cellStyle name="Normal 15 2 4" xfId="2508" xr:uid="{00000000-0005-0000-0000-0000CC090000}"/>
    <cellStyle name="Normal 15 2 4 2" xfId="2509" xr:uid="{00000000-0005-0000-0000-0000CD090000}"/>
    <cellStyle name="Normal 15 2 4 3" xfId="2510" xr:uid="{00000000-0005-0000-0000-0000CE090000}"/>
    <cellStyle name="Normal 15 2 5" xfId="2511" xr:uid="{00000000-0005-0000-0000-0000CF090000}"/>
    <cellStyle name="Normal 15 2 5 2" xfId="2512" xr:uid="{00000000-0005-0000-0000-0000D0090000}"/>
    <cellStyle name="Normal 15 2 5 3" xfId="2513" xr:uid="{00000000-0005-0000-0000-0000D1090000}"/>
    <cellStyle name="Normal 15 2 6" xfId="2514" xr:uid="{00000000-0005-0000-0000-0000D2090000}"/>
    <cellStyle name="Normal 15 2 6 2" xfId="2515" xr:uid="{00000000-0005-0000-0000-0000D3090000}"/>
    <cellStyle name="Normal 15 2 7" xfId="2516" xr:uid="{00000000-0005-0000-0000-0000D4090000}"/>
    <cellStyle name="Normal 15 2 8" xfId="2517" xr:uid="{00000000-0005-0000-0000-0000D5090000}"/>
    <cellStyle name="Normal 15 3" xfId="2518" xr:uid="{00000000-0005-0000-0000-0000D6090000}"/>
    <cellStyle name="Normal 15 3 2" xfId="2519" xr:uid="{00000000-0005-0000-0000-0000D7090000}"/>
    <cellStyle name="Normal 15 3 2 2" xfId="2520" xr:uid="{00000000-0005-0000-0000-0000D8090000}"/>
    <cellStyle name="Normal 15 3 2 2 2" xfId="2521" xr:uid="{00000000-0005-0000-0000-0000D9090000}"/>
    <cellStyle name="Normal 15 3 2 2 3" xfId="2522" xr:uid="{00000000-0005-0000-0000-0000DA090000}"/>
    <cellStyle name="Normal 15 3 2 3" xfId="2523" xr:uid="{00000000-0005-0000-0000-0000DB090000}"/>
    <cellStyle name="Normal 15 3 2 3 2" xfId="2524" xr:uid="{00000000-0005-0000-0000-0000DC090000}"/>
    <cellStyle name="Normal 15 3 2 4" xfId="2525" xr:uid="{00000000-0005-0000-0000-0000DD090000}"/>
    <cellStyle name="Normal 15 3 2 5" xfId="2526" xr:uid="{00000000-0005-0000-0000-0000DE090000}"/>
    <cellStyle name="Normal 15 3 3" xfId="2527" xr:uid="{00000000-0005-0000-0000-0000DF090000}"/>
    <cellStyle name="Normal 15 3 3 2" xfId="2528" xr:uid="{00000000-0005-0000-0000-0000E0090000}"/>
    <cellStyle name="Normal 15 3 3 3" xfId="2529" xr:uid="{00000000-0005-0000-0000-0000E1090000}"/>
    <cellStyle name="Normal 15 3 4" xfId="2530" xr:uid="{00000000-0005-0000-0000-0000E2090000}"/>
    <cellStyle name="Normal 15 3 4 2" xfId="2531" xr:uid="{00000000-0005-0000-0000-0000E3090000}"/>
    <cellStyle name="Normal 15 3 5" xfId="2532" xr:uid="{00000000-0005-0000-0000-0000E4090000}"/>
    <cellStyle name="Normal 15 3 6" xfId="2533" xr:uid="{00000000-0005-0000-0000-0000E5090000}"/>
    <cellStyle name="Normal 15 4" xfId="2534" xr:uid="{00000000-0005-0000-0000-0000E6090000}"/>
    <cellStyle name="Normal 15 4 2" xfId="2535" xr:uid="{00000000-0005-0000-0000-0000E7090000}"/>
    <cellStyle name="Normal 15 4 2 2" xfId="2536" xr:uid="{00000000-0005-0000-0000-0000E8090000}"/>
    <cellStyle name="Normal 15 4 2 2 2" xfId="2537" xr:uid="{00000000-0005-0000-0000-0000E9090000}"/>
    <cellStyle name="Normal 15 4 2 2 3" xfId="2538" xr:uid="{00000000-0005-0000-0000-0000EA090000}"/>
    <cellStyle name="Normal 15 4 2 3" xfId="2539" xr:uid="{00000000-0005-0000-0000-0000EB090000}"/>
    <cellStyle name="Normal 15 4 2 3 2" xfId="2540" xr:uid="{00000000-0005-0000-0000-0000EC090000}"/>
    <cellStyle name="Normal 15 4 2 4" xfId="2541" xr:uid="{00000000-0005-0000-0000-0000ED090000}"/>
    <cellStyle name="Normal 15 4 2 5" xfId="2542" xr:uid="{00000000-0005-0000-0000-0000EE090000}"/>
    <cellStyle name="Normal 15 4 3" xfId="2543" xr:uid="{00000000-0005-0000-0000-0000EF090000}"/>
    <cellStyle name="Normal 15 4 3 2" xfId="2544" xr:uid="{00000000-0005-0000-0000-0000F0090000}"/>
    <cellStyle name="Normal 15 4 3 3" xfId="2545" xr:uid="{00000000-0005-0000-0000-0000F1090000}"/>
    <cellStyle name="Normal 15 4 4" xfId="2546" xr:uid="{00000000-0005-0000-0000-0000F2090000}"/>
    <cellStyle name="Normal 15 4 4 2" xfId="2547" xr:uid="{00000000-0005-0000-0000-0000F3090000}"/>
    <cellStyle name="Normal 15 4 5" xfId="2548" xr:uid="{00000000-0005-0000-0000-0000F4090000}"/>
    <cellStyle name="Normal 15 4 6" xfId="2549" xr:uid="{00000000-0005-0000-0000-0000F5090000}"/>
    <cellStyle name="Normal 15 5" xfId="2550" xr:uid="{00000000-0005-0000-0000-0000F6090000}"/>
    <cellStyle name="Normal 15 5 2" xfId="2551" xr:uid="{00000000-0005-0000-0000-0000F7090000}"/>
    <cellStyle name="Normal 15 5 2 2" xfId="2552" xr:uid="{00000000-0005-0000-0000-0000F8090000}"/>
    <cellStyle name="Normal 15 5 2 3" xfId="2553" xr:uid="{00000000-0005-0000-0000-0000F9090000}"/>
    <cellStyle name="Normal 15 5 3" xfId="2554" xr:uid="{00000000-0005-0000-0000-0000FA090000}"/>
    <cellStyle name="Normal 15 5 3 2" xfId="2555" xr:uid="{00000000-0005-0000-0000-0000FB090000}"/>
    <cellStyle name="Normal 15 5 4" xfId="2556" xr:uid="{00000000-0005-0000-0000-0000FC090000}"/>
    <cellStyle name="Normal 15 5 5" xfId="2557" xr:uid="{00000000-0005-0000-0000-0000FD090000}"/>
    <cellStyle name="Normal 15 6" xfId="2558" xr:uid="{00000000-0005-0000-0000-0000FE090000}"/>
    <cellStyle name="Normal 15 6 2" xfId="2559" xr:uid="{00000000-0005-0000-0000-0000FF090000}"/>
    <cellStyle name="Normal 15 6 2 2" xfId="2560" xr:uid="{00000000-0005-0000-0000-0000000A0000}"/>
    <cellStyle name="Normal 15 6 2 3" xfId="2561" xr:uid="{00000000-0005-0000-0000-0000010A0000}"/>
    <cellStyle name="Normal 15 6 3" xfId="2562" xr:uid="{00000000-0005-0000-0000-0000020A0000}"/>
    <cellStyle name="Normal 15 6 3 2" xfId="2563" xr:uid="{00000000-0005-0000-0000-0000030A0000}"/>
    <cellStyle name="Normal 15 6 4" xfId="2564" xr:uid="{00000000-0005-0000-0000-0000040A0000}"/>
    <cellStyle name="Normal 15 6 5" xfId="2565" xr:uid="{00000000-0005-0000-0000-0000050A0000}"/>
    <cellStyle name="Normal 15 7" xfId="2566" xr:uid="{00000000-0005-0000-0000-0000060A0000}"/>
    <cellStyle name="Normal 15 7 2" xfId="2567" xr:uid="{00000000-0005-0000-0000-0000070A0000}"/>
    <cellStyle name="Normal 15 7 3" xfId="2568" xr:uid="{00000000-0005-0000-0000-0000080A0000}"/>
    <cellStyle name="Normal 15 8" xfId="2569" xr:uid="{00000000-0005-0000-0000-0000090A0000}"/>
    <cellStyle name="Normal 15 8 2" xfId="2570" xr:uid="{00000000-0005-0000-0000-00000A0A0000}"/>
    <cellStyle name="Normal 15 8 3" xfId="2571" xr:uid="{00000000-0005-0000-0000-00000B0A0000}"/>
    <cellStyle name="Normal 15 9" xfId="2572" xr:uid="{00000000-0005-0000-0000-00000C0A0000}"/>
    <cellStyle name="Normal 15 9 2" xfId="2573" xr:uid="{00000000-0005-0000-0000-00000D0A0000}"/>
    <cellStyle name="Normal 16" xfId="2574" xr:uid="{00000000-0005-0000-0000-00000E0A0000}"/>
    <cellStyle name="Normal 16 10" xfId="2575" xr:uid="{00000000-0005-0000-0000-00000F0A0000}"/>
    <cellStyle name="Normal 16 11" xfId="2576" xr:uid="{00000000-0005-0000-0000-0000100A0000}"/>
    <cellStyle name="Normal 16 2" xfId="2577" xr:uid="{00000000-0005-0000-0000-0000110A0000}"/>
    <cellStyle name="Normal 16 3" xfId="2578" xr:uid="{00000000-0005-0000-0000-0000120A0000}"/>
    <cellStyle name="Normal 16 3 2" xfId="2579" xr:uid="{00000000-0005-0000-0000-0000130A0000}"/>
    <cellStyle name="Normal 16 3 2 2" xfId="2580" xr:uid="{00000000-0005-0000-0000-0000140A0000}"/>
    <cellStyle name="Normal 16 3 2 2 2" xfId="2581" xr:uid="{00000000-0005-0000-0000-0000150A0000}"/>
    <cellStyle name="Normal 16 3 2 2 2 2" xfId="2582" xr:uid="{00000000-0005-0000-0000-0000160A0000}"/>
    <cellStyle name="Normal 16 3 2 2 2 3" xfId="2583" xr:uid="{00000000-0005-0000-0000-0000170A0000}"/>
    <cellStyle name="Normal 16 3 2 2 3" xfId="2584" xr:uid="{00000000-0005-0000-0000-0000180A0000}"/>
    <cellStyle name="Normal 16 3 2 2 3 2" xfId="2585" xr:uid="{00000000-0005-0000-0000-0000190A0000}"/>
    <cellStyle name="Normal 16 3 2 2 4" xfId="2586" xr:uid="{00000000-0005-0000-0000-00001A0A0000}"/>
    <cellStyle name="Normal 16 3 2 2 5" xfId="2587" xr:uid="{00000000-0005-0000-0000-00001B0A0000}"/>
    <cellStyle name="Normal 16 3 2 3" xfId="2588" xr:uid="{00000000-0005-0000-0000-00001C0A0000}"/>
    <cellStyle name="Normal 16 3 2 3 2" xfId="2589" xr:uid="{00000000-0005-0000-0000-00001D0A0000}"/>
    <cellStyle name="Normal 16 3 2 3 3" xfId="2590" xr:uid="{00000000-0005-0000-0000-00001E0A0000}"/>
    <cellStyle name="Normal 16 3 2 4" xfId="2591" xr:uid="{00000000-0005-0000-0000-00001F0A0000}"/>
    <cellStyle name="Normal 16 3 2 4 2" xfId="2592" xr:uid="{00000000-0005-0000-0000-0000200A0000}"/>
    <cellStyle name="Normal 16 3 2 5" xfId="2593" xr:uid="{00000000-0005-0000-0000-0000210A0000}"/>
    <cellStyle name="Normal 16 3 2 6" xfId="2594" xr:uid="{00000000-0005-0000-0000-0000220A0000}"/>
    <cellStyle name="Normal 16 3 3" xfId="2595" xr:uid="{00000000-0005-0000-0000-0000230A0000}"/>
    <cellStyle name="Normal 16 3 3 2" xfId="2596" xr:uid="{00000000-0005-0000-0000-0000240A0000}"/>
    <cellStyle name="Normal 16 3 3 2 2" xfId="2597" xr:uid="{00000000-0005-0000-0000-0000250A0000}"/>
    <cellStyle name="Normal 16 3 3 2 3" xfId="2598" xr:uid="{00000000-0005-0000-0000-0000260A0000}"/>
    <cellStyle name="Normal 16 3 3 3" xfId="2599" xr:uid="{00000000-0005-0000-0000-0000270A0000}"/>
    <cellStyle name="Normal 16 3 3 3 2" xfId="2600" xr:uid="{00000000-0005-0000-0000-0000280A0000}"/>
    <cellStyle name="Normal 16 3 3 4" xfId="2601" xr:uid="{00000000-0005-0000-0000-0000290A0000}"/>
    <cellStyle name="Normal 16 3 3 5" xfId="2602" xr:uid="{00000000-0005-0000-0000-00002A0A0000}"/>
    <cellStyle name="Normal 16 3 4" xfId="2603" xr:uid="{00000000-0005-0000-0000-00002B0A0000}"/>
    <cellStyle name="Normal 16 3 4 2" xfId="2604" xr:uid="{00000000-0005-0000-0000-00002C0A0000}"/>
    <cellStyle name="Normal 16 3 4 3" xfId="2605" xr:uid="{00000000-0005-0000-0000-00002D0A0000}"/>
    <cellStyle name="Normal 16 3 5" xfId="2606" xr:uid="{00000000-0005-0000-0000-00002E0A0000}"/>
    <cellStyle name="Normal 16 3 5 2" xfId="2607" xr:uid="{00000000-0005-0000-0000-00002F0A0000}"/>
    <cellStyle name="Normal 16 3 5 3" xfId="2608" xr:uid="{00000000-0005-0000-0000-0000300A0000}"/>
    <cellStyle name="Normal 16 3 6" xfId="2609" xr:uid="{00000000-0005-0000-0000-0000310A0000}"/>
    <cellStyle name="Normal 16 3 6 2" xfId="2610" xr:uid="{00000000-0005-0000-0000-0000320A0000}"/>
    <cellStyle name="Normal 16 3 7" xfId="2611" xr:uid="{00000000-0005-0000-0000-0000330A0000}"/>
    <cellStyle name="Normal 16 3 8" xfId="2612" xr:uid="{00000000-0005-0000-0000-0000340A0000}"/>
    <cellStyle name="Normal 16 4" xfId="2613" xr:uid="{00000000-0005-0000-0000-0000350A0000}"/>
    <cellStyle name="Normal 16 4 2" xfId="2614" xr:uid="{00000000-0005-0000-0000-0000360A0000}"/>
    <cellStyle name="Normal 16 4 2 2" xfId="2615" xr:uid="{00000000-0005-0000-0000-0000370A0000}"/>
    <cellStyle name="Normal 16 4 2 2 2" xfId="2616" xr:uid="{00000000-0005-0000-0000-0000380A0000}"/>
    <cellStyle name="Normal 16 4 2 2 3" xfId="2617" xr:uid="{00000000-0005-0000-0000-0000390A0000}"/>
    <cellStyle name="Normal 16 4 2 3" xfId="2618" xr:uid="{00000000-0005-0000-0000-00003A0A0000}"/>
    <cellStyle name="Normal 16 4 2 3 2" xfId="2619" xr:uid="{00000000-0005-0000-0000-00003B0A0000}"/>
    <cellStyle name="Normal 16 4 2 4" xfId="2620" xr:uid="{00000000-0005-0000-0000-00003C0A0000}"/>
    <cellStyle name="Normal 16 4 2 5" xfId="2621" xr:uid="{00000000-0005-0000-0000-00003D0A0000}"/>
    <cellStyle name="Normal 16 4 3" xfId="2622" xr:uid="{00000000-0005-0000-0000-00003E0A0000}"/>
    <cellStyle name="Normal 16 4 3 2" xfId="2623" xr:uid="{00000000-0005-0000-0000-00003F0A0000}"/>
    <cellStyle name="Normal 16 4 3 3" xfId="2624" xr:uid="{00000000-0005-0000-0000-0000400A0000}"/>
    <cellStyle name="Normal 16 4 4" xfId="2625" xr:uid="{00000000-0005-0000-0000-0000410A0000}"/>
    <cellStyle name="Normal 16 4 4 2" xfId="2626" xr:uid="{00000000-0005-0000-0000-0000420A0000}"/>
    <cellStyle name="Normal 16 4 5" xfId="2627" xr:uid="{00000000-0005-0000-0000-0000430A0000}"/>
    <cellStyle name="Normal 16 4 6" xfId="2628" xr:uid="{00000000-0005-0000-0000-0000440A0000}"/>
    <cellStyle name="Normal 16 5" xfId="2629" xr:uid="{00000000-0005-0000-0000-0000450A0000}"/>
    <cellStyle name="Normal 16 5 2" xfId="2630" xr:uid="{00000000-0005-0000-0000-0000460A0000}"/>
    <cellStyle name="Normal 16 5 2 2" xfId="2631" xr:uid="{00000000-0005-0000-0000-0000470A0000}"/>
    <cellStyle name="Normal 16 5 2 3" xfId="2632" xr:uid="{00000000-0005-0000-0000-0000480A0000}"/>
    <cellStyle name="Normal 16 5 3" xfId="2633" xr:uid="{00000000-0005-0000-0000-0000490A0000}"/>
    <cellStyle name="Normal 16 5 3 2" xfId="2634" xr:uid="{00000000-0005-0000-0000-00004A0A0000}"/>
    <cellStyle name="Normal 16 5 4" xfId="2635" xr:uid="{00000000-0005-0000-0000-00004B0A0000}"/>
    <cellStyle name="Normal 16 5 5" xfId="2636" xr:uid="{00000000-0005-0000-0000-00004C0A0000}"/>
    <cellStyle name="Normal 16 6" xfId="2637" xr:uid="{00000000-0005-0000-0000-00004D0A0000}"/>
    <cellStyle name="Normal 16 6 2" xfId="2638" xr:uid="{00000000-0005-0000-0000-00004E0A0000}"/>
    <cellStyle name="Normal 16 6 2 2" xfId="2639" xr:uid="{00000000-0005-0000-0000-00004F0A0000}"/>
    <cellStyle name="Normal 16 6 2 3" xfId="2640" xr:uid="{00000000-0005-0000-0000-0000500A0000}"/>
    <cellStyle name="Normal 16 6 3" xfId="2641" xr:uid="{00000000-0005-0000-0000-0000510A0000}"/>
    <cellStyle name="Normal 16 6 3 2" xfId="2642" xr:uid="{00000000-0005-0000-0000-0000520A0000}"/>
    <cellStyle name="Normal 16 6 4" xfId="2643" xr:uid="{00000000-0005-0000-0000-0000530A0000}"/>
    <cellStyle name="Normal 16 6 5" xfId="2644" xr:uid="{00000000-0005-0000-0000-0000540A0000}"/>
    <cellStyle name="Normal 16 7" xfId="2645" xr:uid="{00000000-0005-0000-0000-0000550A0000}"/>
    <cellStyle name="Normal 16 7 2" xfId="2646" xr:uid="{00000000-0005-0000-0000-0000560A0000}"/>
    <cellStyle name="Normal 16 7 3" xfId="2647" xr:uid="{00000000-0005-0000-0000-0000570A0000}"/>
    <cellStyle name="Normal 16 8" xfId="2648" xr:uid="{00000000-0005-0000-0000-0000580A0000}"/>
    <cellStyle name="Normal 16 8 2" xfId="2649" xr:uid="{00000000-0005-0000-0000-0000590A0000}"/>
    <cellStyle name="Normal 16 8 3" xfId="2650" xr:uid="{00000000-0005-0000-0000-00005A0A0000}"/>
    <cellStyle name="Normal 16 9" xfId="2651" xr:uid="{00000000-0005-0000-0000-00005B0A0000}"/>
    <cellStyle name="Normal 16 9 2" xfId="2652" xr:uid="{00000000-0005-0000-0000-00005C0A0000}"/>
    <cellStyle name="Normal 17" xfId="2653" xr:uid="{00000000-0005-0000-0000-00005D0A0000}"/>
    <cellStyle name="Normal 18" xfId="2654" xr:uid="{00000000-0005-0000-0000-00005E0A0000}"/>
    <cellStyle name="Normal 18 2" xfId="2655" xr:uid="{00000000-0005-0000-0000-00005F0A0000}"/>
    <cellStyle name="Normal 18 2 2" xfId="2656" xr:uid="{00000000-0005-0000-0000-0000600A0000}"/>
    <cellStyle name="Normal 18 2 2 2" xfId="2657" xr:uid="{00000000-0005-0000-0000-0000610A0000}"/>
    <cellStyle name="Normal 18 2 2 2 2" xfId="2658" xr:uid="{00000000-0005-0000-0000-0000620A0000}"/>
    <cellStyle name="Normal 18 2 2 2 3" xfId="2659" xr:uid="{00000000-0005-0000-0000-0000630A0000}"/>
    <cellStyle name="Normal 18 2 2 3" xfId="2660" xr:uid="{00000000-0005-0000-0000-0000640A0000}"/>
    <cellStyle name="Normal 18 2 2 3 2" xfId="2661" xr:uid="{00000000-0005-0000-0000-0000650A0000}"/>
    <cellStyle name="Normal 18 2 2 4" xfId="2662" xr:uid="{00000000-0005-0000-0000-0000660A0000}"/>
    <cellStyle name="Normal 18 2 2 5" xfId="2663" xr:uid="{00000000-0005-0000-0000-0000670A0000}"/>
    <cellStyle name="Normal 18 2 3" xfId="2664" xr:uid="{00000000-0005-0000-0000-0000680A0000}"/>
    <cellStyle name="Normal 18 2 3 2" xfId="2665" xr:uid="{00000000-0005-0000-0000-0000690A0000}"/>
    <cellStyle name="Normal 18 2 3 3" xfId="2666" xr:uid="{00000000-0005-0000-0000-00006A0A0000}"/>
    <cellStyle name="Normal 18 2 4" xfId="2667" xr:uid="{00000000-0005-0000-0000-00006B0A0000}"/>
    <cellStyle name="Normal 18 2 4 2" xfId="2668" xr:uid="{00000000-0005-0000-0000-00006C0A0000}"/>
    <cellStyle name="Normal 18 2 5" xfId="2669" xr:uid="{00000000-0005-0000-0000-00006D0A0000}"/>
    <cellStyle name="Normal 18 2 6" xfId="2670" xr:uid="{00000000-0005-0000-0000-00006E0A0000}"/>
    <cellStyle name="Normal 18 3" xfId="2671" xr:uid="{00000000-0005-0000-0000-00006F0A0000}"/>
    <cellStyle name="Normal 18 3 2" xfId="2672" xr:uid="{00000000-0005-0000-0000-0000700A0000}"/>
    <cellStyle name="Normal 18 3 2 2" xfId="2673" xr:uid="{00000000-0005-0000-0000-0000710A0000}"/>
    <cellStyle name="Normal 18 3 2 3" xfId="2674" xr:uid="{00000000-0005-0000-0000-0000720A0000}"/>
    <cellStyle name="Normal 18 3 3" xfId="2675" xr:uid="{00000000-0005-0000-0000-0000730A0000}"/>
    <cellStyle name="Normal 18 3 3 2" xfId="2676" xr:uid="{00000000-0005-0000-0000-0000740A0000}"/>
    <cellStyle name="Normal 18 3 4" xfId="2677" xr:uid="{00000000-0005-0000-0000-0000750A0000}"/>
    <cellStyle name="Normal 18 3 5" xfId="2678" xr:uid="{00000000-0005-0000-0000-0000760A0000}"/>
    <cellStyle name="Normal 18 4" xfId="2679" xr:uid="{00000000-0005-0000-0000-0000770A0000}"/>
    <cellStyle name="Normal 18 4 2" xfId="2680" xr:uid="{00000000-0005-0000-0000-0000780A0000}"/>
    <cellStyle name="Normal 18 4 3" xfId="2681" xr:uid="{00000000-0005-0000-0000-0000790A0000}"/>
    <cellStyle name="Normal 18 5" xfId="2682" xr:uid="{00000000-0005-0000-0000-00007A0A0000}"/>
    <cellStyle name="Normal 18 5 2" xfId="2683" xr:uid="{00000000-0005-0000-0000-00007B0A0000}"/>
    <cellStyle name="Normal 18 5 3" xfId="2684" xr:uid="{00000000-0005-0000-0000-00007C0A0000}"/>
    <cellStyle name="Normal 18 6" xfId="2685" xr:uid="{00000000-0005-0000-0000-00007D0A0000}"/>
    <cellStyle name="Normal 18 6 2" xfId="2686" xr:uid="{00000000-0005-0000-0000-00007E0A0000}"/>
    <cellStyle name="Normal 18 7" xfId="2687" xr:uid="{00000000-0005-0000-0000-00007F0A0000}"/>
    <cellStyle name="Normal 18 8" xfId="2688" xr:uid="{00000000-0005-0000-0000-0000800A0000}"/>
    <cellStyle name="Normal 19" xfId="2689" xr:uid="{00000000-0005-0000-0000-0000810A0000}"/>
    <cellStyle name="Normal 2" xfId="2690" xr:uid="{00000000-0005-0000-0000-0000820A0000}"/>
    <cellStyle name="Normal 2 2" xfId="2691" xr:uid="{00000000-0005-0000-0000-0000830A0000}"/>
    <cellStyle name="Normal 2 2 2" xfId="2692" xr:uid="{00000000-0005-0000-0000-0000840A0000}"/>
    <cellStyle name="Normal 2 2 3" xfId="2693" xr:uid="{00000000-0005-0000-0000-0000850A0000}"/>
    <cellStyle name="Normal 2 2 4" xfId="2694" xr:uid="{00000000-0005-0000-0000-0000860A0000}"/>
    <cellStyle name="Normal 2 2 5" xfId="2695" xr:uid="{00000000-0005-0000-0000-0000870A0000}"/>
    <cellStyle name="Normal 2 3" xfId="2696" xr:uid="{00000000-0005-0000-0000-0000880A0000}"/>
    <cellStyle name="Normal 2 4" xfId="2697" xr:uid="{00000000-0005-0000-0000-0000890A0000}"/>
    <cellStyle name="Normal 2 5" xfId="2698" xr:uid="{00000000-0005-0000-0000-00008A0A0000}"/>
    <cellStyle name="Normal 2 6" xfId="2699" xr:uid="{00000000-0005-0000-0000-00008B0A0000}"/>
    <cellStyle name="Normal 20" xfId="2700" xr:uid="{00000000-0005-0000-0000-00008C0A0000}"/>
    <cellStyle name="Normal 20 2" xfId="2701" xr:uid="{00000000-0005-0000-0000-00008D0A0000}"/>
    <cellStyle name="Normal 20 2 2" xfId="2702" xr:uid="{00000000-0005-0000-0000-00008E0A0000}"/>
    <cellStyle name="Normal 20 2 3" xfId="2703" xr:uid="{00000000-0005-0000-0000-00008F0A0000}"/>
    <cellStyle name="Normal 20 3" xfId="2704" xr:uid="{00000000-0005-0000-0000-0000900A0000}"/>
    <cellStyle name="Normal 20 3 2" xfId="2705" xr:uid="{00000000-0005-0000-0000-0000910A0000}"/>
    <cellStyle name="Normal 20 4" xfId="2706" xr:uid="{00000000-0005-0000-0000-0000920A0000}"/>
    <cellStyle name="Normal 20 5" xfId="2707" xr:uid="{00000000-0005-0000-0000-0000930A0000}"/>
    <cellStyle name="Normal 21" xfId="2708" xr:uid="{00000000-0005-0000-0000-0000940A0000}"/>
    <cellStyle name="Normal 22" xfId="2709" xr:uid="{00000000-0005-0000-0000-0000950A0000}"/>
    <cellStyle name="Normal 22 2" xfId="2710" xr:uid="{00000000-0005-0000-0000-0000960A0000}"/>
    <cellStyle name="Normal 22 3" xfId="2711" xr:uid="{00000000-0005-0000-0000-0000970A0000}"/>
    <cellStyle name="Normal 23" xfId="2712" xr:uid="{00000000-0005-0000-0000-0000980A0000}"/>
    <cellStyle name="Normal 24" xfId="2713" xr:uid="{00000000-0005-0000-0000-0000990A0000}"/>
    <cellStyle name="Normal 25" xfId="2714" xr:uid="{00000000-0005-0000-0000-00009A0A0000}"/>
    <cellStyle name="Normal 26" xfId="2715" xr:uid="{00000000-0005-0000-0000-00009B0A0000}"/>
    <cellStyle name="Normal 26 2" xfId="2716" xr:uid="{00000000-0005-0000-0000-00009C0A0000}"/>
    <cellStyle name="Normal 26 3" xfId="2717" xr:uid="{00000000-0005-0000-0000-00009D0A0000}"/>
    <cellStyle name="Normal 26 3 2" xfId="2718" xr:uid="{00000000-0005-0000-0000-00009E0A0000}"/>
    <cellStyle name="Normal 27" xfId="2719" xr:uid="{00000000-0005-0000-0000-00009F0A0000}"/>
    <cellStyle name="Normal 28" xfId="2720" xr:uid="{00000000-0005-0000-0000-0000A00A0000}"/>
    <cellStyle name="Normal 28 2" xfId="2721" xr:uid="{00000000-0005-0000-0000-0000A10A0000}"/>
    <cellStyle name="Normal 29" xfId="2722" xr:uid="{00000000-0005-0000-0000-0000A20A0000}"/>
    <cellStyle name="Normal 3" xfId="2723" xr:uid="{00000000-0005-0000-0000-0000A30A0000}"/>
    <cellStyle name="Normal 3 2" xfId="2724" xr:uid="{00000000-0005-0000-0000-0000A40A0000}"/>
    <cellStyle name="Normal 3 2 2" xfId="2725" xr:uid="{00000000-0005-0000-0000-0000A50A0000}"/>
    <cellStyle name="Normal 3 2 3" xfId="2726" xr:uid="{00000000-0005-0000-0000-0000A60A0000}"/>
    <cellStyle name="Normal 3 2 4" xfId="2727" xr:uid="{00000000-0005-0000-0000-0000A70A0000}"/>
    <cellStyle name="Normal 3 2 5" xfId="2728" xr:uid="{00000000-0005-0000-0000-0000A80A0000}"/>
    <cellStyle name="Normal 3 2 6" xfId="2729" xr:uid="{00000000-0005-0000-0000-0000A90A0000}"/>
    <cellStyle name="Normal 3 2 7" xfId="2730" xr:uid="{00000000-0005-0000-0000-0000AA0A0000}"/>
    <cellStyle name="Normal 3 3" xfId="2731" xr:uid="{00000000-0005-0000-0000-0000AB0A0000}"/>
    <cellStyle name="Normal 3 3 2" xfId="2732" xr:uid="{00000000-0005-0000-0000-0000AC0A0000}"/>
    <cellStyle name="Normal 3 3 3" xfId="2733" xr:uid="{00000000-0005-0000-0000-0000AD0A0000}"/>
    <cellStyle name="Normal 3 3 4" xfId="2734" xr:uid="{00000000-0005-0000-0000-0000AE0A0000}"/>
    <cellStyle name="Normal 3 3 5" xfId="2735" xr:uid="{00000000-0005-0000-0000-0000AF0A0000}"/>
    <cellStyle name="Normal 3 3 6" xfId="2736" xr:uid="{00000000-0005-0000-0000-0000B00A0000}"/>
    <cellStyle name="Normal 3 4" xfId="2737" xr:uid="{00000000-0005-0000-0000-0000B10A0000}"/>
    <cellStyle name="Normal 3 4 2" xfId="2738" xr:uid="{00000000-0005-0000-0000-0000B20A0000}"/>
    <cellStyle name="Normal 3 4 3" xfId="2739" xr:uid="{00000000-0005-0000-0000-0000B30A0000}"/>
    <cellStyle name="Normal 3 5" xfId="2740" xr:uid="{00000000-0005-0000-0000-0000B40A0000}"/>
    <cellStyle name="Normal 3 5 2" xfId="2741" xr:uid="{00000000-0005-0000-0000-0000B50A0000}"/>
    <cellStyle name="Normal 3 5 3" xfId="2742" xr:uid="{00000000-0005-0000-0000-0000B60A0000}"/>
    <cellStyle name="Normal 3 6" xfId="2743" xr:uid="{00000000-0005-0000-0000-0000B70A0000}"/>
    <cellStyle name="Normal 3 7" xfId="2744" xr:uid="{00000000-0005-0000-0000-0000B80A0000}"/>
    <cellStyle name="Normal 30" xfId="2745" xr:uid="{00000000-0005-0000-0000-0000B90A0000}"/>
    <cellStyle name="Normal 31" xfId="2746" xr:uid="{00000000-0005-0000-0000-0000BA0A0000}"/>
    <cellStyle name="Normal 32" xfId="2747" xr:uid="{00000000-0005-0000-0000-0000BB0A0000}"/>
    <cellStyle name="Normal 33" xfId="2748" xr:uid="{00000000-0005-0000-0000-0000BC0A0000}"/>
    <cellStyle name="Normal 4" xfId="2749" xr:uid="{00000000-0005-0000-0000-0000BD0A0000}"/>
    <cellStyle name="Normal 4 2" xfId="2750" xr:uid="{00000000-0005-0000-0000-0000BE0A0000}"/>
    <cellStyle name="Normal 4 2 2" xfId="2751" xr:uid="{00000000-0005-0000-0000-0000BF0A0000}"/>
    <cellStyle name="Normal 4 2 2 2" xfId="2752" xr:uid="{00000000-0005-0000-0000-0000C00A0000}"/>
    <cellStyle name="Normal 4 2 2 3" xfId="2753" xr:uid="{00000000-0005-0000-0000-0000C10A0000}"/>
    <cellStyle name="Normal 4 2 3" xfId="2754" xr:uid="{00000000-0005-0000-0000-0000C20A0000}"/>
    <cellStyle name="Normal 4 3" xfId="2755" xr:uid="{00000000-0005-0000-0000-0000C30A0000}"/>
    <cellStyle name="Normal 4 3 2" xfId="2756" xr:uid="{00000000-0005-0000-0000-0000C40A0000}"/>
    <cellStyle name="Normal 4 3 3" xfId="2757" xr:uid="{00000000-0005-0000-0000-0000C50A0000}"/>
    <cellStyle name="Normal 4 4" xfId="2758" xr:uid="{00000000-0005-0000-0000-0000C60A0000}"/>
    <cellStyle name="Normal 4 5" xfId="2759" xr:uid="{00000000-0005-0000-0000-0000C70A0000}"/>
    <cellStyle name="Normal 4 6" xfId="2760" xr:uid="{00000000-0005-0000-0000-0000C80A0000}"/>
    <cellStyle name="Normal 4 7" xfId="2761" xr:uid="{00000000-0005-0000-0000-0000C90A0000}"/>
    <cellStyle name="Normal 4 8" xfId="2762" xr:uid="{00000000-0005-0000-0000-0000CA0A0000}"/>
    <cellStyle name="Normal 5" xfId="2763" xr:uid="{00000000-0005-0000-0000-0000CB0A0000}"/>
    <cellStyle name="Normal 5 2" xfId="2764" xr:uid="{00000000-0005-0000-0000-0000CC0A0000}"/>
    <cellStyle name="Normal 5 3" xfId="2765" xr:uid="{00000000-0005-0000-0000-0000CD0A0000}"/>
    <cellStyle name="Normal 5 4" xfId="2766" xr:uid="{00000000-0005-0000-0000-0000CE0A0000}"/>
    <cellStyle name="Normal 5 5" xfId="2767" xr:uid="{00000000-0005-0000-0000-0000CF0A0000}"/>
    <cellStyle name="Normal 6" xfId="2768" xr:uid="{00000000-0005-0000-0000-0000D00A0000}"/>
    <cellStyle name="Normal 6 2" xfId="2769" xr:uid="{00000000-0005-0000-0000-0000D10A0000}"/>
    <cellStyle name="Normal 6 2 2" xfId="2770" xr:uid="{00000000-0005-0000-0000-0000D20A0000}"/>
    <cellStyle name="Normal 6 2 3" xfId="2771" xr:uid="{00000000-0005-0000-0000-0000D30A0000}"/>
    <cellStyle name="Normal 6 2 4" xfId="2772" xr:uid="{00000000-0005-0000-0000-0000D40A0000}"/>
    <cellStyle name="Normal 6 3" xfId="2773" xr:uid="{00000000-0005-0000-0000-0000D50A0000}"/>
    <cellStyle name="Normal 6 4" xfId="2774" xr:uid="{00000000-0005-0000-0000-0000D60A0000}"/>
    <cellStyle name="Normal 6 5" xfId="2775" xr:uid="{00000000-0005-0000-0000-0000D70A0000}"/>
    <cellStyle name="Normal 6 6" xfId="3126" xr:uid="{00000000-0005-0000-0000-0000D80A0000}"/>
    <cellStyle name="Normal 7" xfId="2776" xr:uid="{00000000-0005-0000-0000-0000D90A0000}"/>
    <cellStyle name="Normal 7 2" xfId="2777" xr:uid="{00000000-0005-0000-0000-0000DA0A0000}"/>
    <cellStyle name="Normal 7 2 2" xfId="2778" xr:uid="{00000000-0005-0000-0000-0000DB0A0000}"/>
    <cellStyle name="Normal 7 2 2 2" xfId="2779" xr:uid="{00000000-0005-0000-0000-0000DC0A0000}"/>
    <cellStyle name="Normal 7 2 2 3" xfId="2780" xr:uid="{00000000-0005-0000-0000-0000DD0A0000}"/>
    <cellStyle name="Normal 7 2 2 4" xfId="2781" xr:uid="{00000000-0005-0000-0000-0000DE0A0000}"/>
    <cellStyle name="Normal 7 2 2 5" xfId="2782" xr:uid="{00000000-0005-0000-0000-0000DF0A0000}"/>
    <cellStyle name="Normal 7 2 3" xfId="2783" xr:uid="{00000000-0005-0000-0000-0000E00A0000}"/>
    <cellStyle name="Normal 7 2 3 2" xfId="2784" xr:uid="{00000000-0005-0000-0000-0000E10A0000}"/>
    <cellStyle name="Normal 7 2 3 3" xfId="2785" xr:uid="{00000000-0005-0000-0000-0000E20A0000}"/>
    <cellStyle name="Normal 7 2 3 4" xfId="2786" xr:uid="{00000000-0005-0000-0000-0000E30A0000}"/>
    <cellStyle name="Normal 7 2 4" xfId="2787" xr:uid="{00000000-0005-0000-0000-0000E40A0000}"/>
    <cellStyle name="Normal 7 2 4 2" xfId="2788" xr:uid="{00000000-0005-0000-0000-0000E50A0000}"/>
    <cellStyle name="Normal 7 2 4 3" xfId="2789" xr:uid="{00000000-0005-0000-0000-0000E60A0000}"/>
    <cellStyle name="Normal 7 2 4 4" xfId="3127" xr:uid="{00000000-0005-0000-0000-0000E70A0000}"/>
    <cellStyle name="Normal 7 2 5" xfId="2790" xr:uid="{00000000-0005-0000-0000-0000E80A0000}"/>
    <cellStyle name="Normal 7 2 5 2" xfId="2791" xr:uid="{00000000-0005-0000-0000-0000E90A0000}"/>
    <cellStyle name="Normal 7 2 5 3" xfId="2792" xr:uid="{00000000-0005-0000-0000-0000EA0A0000}"/>
    <cellStyle name="Normal 7 2 5 3 2" xfId="2793" xr:uid="{00000000-0005-0000-0000-0000EB0A0000}"/>
    <cellStyle name="Normal 7 2 5 4" xfId="2794" xr:uid="{00000000-0005-0000-0000-0000EC0A0000}"/>
    <cellStyle name="Normal 7 2 5 4 2" xfId="2795" xr:uid="{00000000-0005-0000-0000-0000ED0A0000}"/>
    <cellStyle name="Normal 7 2 5 5" xfId="3128" xr:uid="{00000000-0005-0000-0000-0000EE0A0000}"/>
    <cellStyle name="Normal 7 2 6" xfId="2796" xr:uid="{00000000-0005-0000-0000-0000EF0A0000}"/>
    <cellStyle name="Normal 7 2 7" xfId="2797" xr:uid="{00000000-0005-0000-0000-0000F00A0000}"/>
    <cellStyle name="Normal 7 2 8" xfId="2798" xr:uid="{00000000-0005-0000-0000-0000F10A0000}"/>
    <cellStyle name="Normal 7 3" xfId="2799" xr:uid="{00000000-0005-0000-0000-0000F20A0000}"/>
    <cellStyle name="Normal 7 3 2" xfId="2800" xr:uid="{00000000-0005-0000-0000-0000F30A0000}"/>
    <cellStyle name="Normal 7 3 3" xfId="2801" xr:uid="{00000000-0005-0000-0000-0000F40A0000}"/>
    <cellStyle name="Normal 7 4" xfId="2802" xr:uid="{00000000-0005-0000-0000-0000F50A0000}"/>
    <cellStyle name="Normal 7 4 2" xfId="2803" xr:uid="{00000000-0005-0000-0000-0000F60A0000}"/>
    <cellStyle name="Normal 7 4 2 2" xfId="3129" xr:uid="{00000000-0005-0000-0000-0000F70A0000}"/>
    <cellStyle name="Normal 7 4 3" xfId="2804" xr:uid="{00000000-0005-0000-0000-0000F80A0000}"/>
    <cellStyle name="Normal 7 5" xfId="2805" xr:uid="{00000000-0005-0000-0000-0000F90A0000}"/>
    <cellStyle name="Normal 7 5 2" xfId="2806" xr:uid="{00000000-0005-0000-0000-0000FA0A0000}"/>
    <cellStyle name="Normal 7 5 2 2" xfId="2807" xr:uid="{00000000-0005-0000-0000-0000FB0A0000}"/>
    <cellStyle name="Normal 7 5 3" xfId="2808" xr:uid="{00000000-0005-0000-0000-0000FC0A0000}"/>
    <cellStyle name="Normal 7 5 3 2" xfId="2809" xr:uid="{00000000-0005-0000-0000-0000FD0A0000}"/>
    <cellStyle name="Normal 7 5 4" xfId="3130" xr:uid="{00000000-0005-0000-0000-0000FE0A0000}"/>
    <cellStyle name="Normal 7 6" xfId="2810" xr:uid="{00000000-0005-0000-0000-0000FF0A0000}"/>
    <cellStyle name="Normal 7 7" xfId="2811" xr:uid="{00000000-0005-0000-0000-0000000B0000}"/>
    <cellStyle name="Normal 7 8" xfId="2812" xr:uid="{00000000-0005-0000-0000-0000010B0000}"/>
    <cellStyle name="Normal 7 9" xfId="2813" xr:uid="{00000000-0005-0000-0000-0000020B0000}"/>
    <cellStyle name="Normal 8" xfId="2814" xr:uid="{00000000-0005-0000-0000-0000030B0000}"/>
    <cellStyle name="Normal 8 2" xfId="2815" xr:uid="{00000000-0005-0000-0000-0000040B0000}"/>
    <cellStyle name="Normal 8 2 2" xfId="2816" xr:uid="{00000000-0005-0000-0000-0000050B0000}"/>
    <cellStyle name="Normal 8 2 3" xfId="2817" xr:uid="{00000000-0005-0000-0000-0000060B0000}"/>
    <cellStyle name="Normal 8 2 4" xfId="2818" xr:uid="{00000000-0005-0000-0000-0000070B0000}"/>
    <cellStyle name="Normal 8 2 5" xfId="2819" xr:uid="{00000000-0005-0000-0000-0000080B0000}"/>
    <cellStyle name="Normal 8 2 6" xfId="2820" xr:uid="{00000000-0005-0000-0000-0000090B0000}"/>
    <cellStyle name="Normal 8 3" xfId="2821" xr:uid="{00000000-0005-0000-0000-00000A0B0000}"/>
    <cellStyle name="Normal 8 3 2" xfId="2822" xr:uid="{00000000-0005-0000-0000-00000B0B0000}"/>
    <cellStyle name="Normal 8 3 3" xfId="2823" xr:uid="{00000000-0005-0000-0000-00000C0B0000}"/>
    <cellStyle name="Normal 8 3 4" xfId="2824" xr:uid="{00000000-0005-0000-0000-00000D0B0000}"/>
    <cellStyle name="Normal 8 3 5" xfId="2825" xr:uid="{00000000-0005-0000-0000-00000E0B0000}"/>
    <cellStyle name="Normal 8 4" xfId="2826" xr:uid="{00000000-0005-0000-0000-00000F0B0000}"/>
    <cellStyle name="Normal 8 4 2" xfId="2827" xr:uid="{00000000-0005-0000-0000-0000100B0000}"/>
    <cellStyle name="Normal 8 4 3" xfId="2828" xr:uid="{00000000-0005-0000-0000-0000110B0000}"/>
    <cellStyle name="Normal 8 5" xfId="2829" xr:uid="{00000000-0005-0000-0000-0000120B0000}"/>
    <cellStyle name="Normal 8 5 2" xfId="2830" xr:uid="{00000000-0005-0000-0000-0000130B0000}"/>
    <cellStyle name="Normal 8 5 2 2" xfId="2831" xr:uid="{00000000-0005-0000-0000-0000140B0000}"/>
    <cellStyle name="Normal 8 5 3" xfId="2832" xr:uid="{00000000-0005-0000-0000-0000150B0000}"/>
    <cellStyle name="Normal 8 6" xfId="2833" xr:uid="{00000000-0005-0000-0000-0000160B0000}"/>
    <cellStyle name="Normal 8 6 2" xfId="2834" xr:uid="{00000000-0005-0000-0000-0000170B0000}"/>
    <cellStyle name="Normal 8 6 2 2" xfId="2835" xr:uid="{00000000-0005-0000-0000-0000180B0000}"/>
    <cellStyle name="Normal 8 6 3" xfId="2836" xr:uid="{00000000-0005-0000-0000-0000190B0000}"/>
    <cellStyle name="Normal 8 6 3 2" xfId="2837" xr:uid="{00000000-0005-0000-0000-00001A0B0000}"/>
    <cellStyle name="Normal 8 7" xfId="2838" xr:uid="{00000000-0005-0000-0000-00001B0B0000}"/>
    <cellStyle name="Normal 8 8" xfId="2839" xr:uid="{00000000-0005-0000-0000-00001C0B0000}"/>
    <cellStyle name="Normal 8 9" xfId="2840" xr:uid="{00000000-0005-0000-0000-00001D0B0000}"/>
    <cellStyle name="Normal 9" xfId="2841" xr:uid="{00000000-0005-0000-0000-00001E0B0000}"/>
    <cellStyle name="Normal 9 2" xfId="2842" xr:uid="{00000000-0005-0000-0000-00001F0B0000}"/>
    <cellStyle name="Normal 9 2 2" xfId="2843" xr:uid="{00000000-0005-0000-0000-0000200B0000}"/>
    <cellStyle name="Normal 9 2 3" xfId="2844" xr:uid="{00000000-0005-0000-0000-0000210B0000}"/>
    <cellStyle name="Normal 9 3" xfId="2845" xr:uid="{00000000-0005-0000-0000-0000220B0000}"/>
    <cellStyle name="Normal 9 3 2" xfId="2846" xr:uid="{00000000-0005-0000-0000-0000230B0000}"/>
    <cellStyle name="Normal 9 4" xfId="2847" xr:uid="{00000000-0005-0000-0000-0000240B0000}"/>
    <cellStyle name="Normal 9 4 2" xfId="2848" xr:uid="{00000000-0005-0000-0000-0000250B0000}"/>
    <cellStyle name="Normal 9 5" xfId="2849" xr:uid="{00000000-0005-0000-0000-0000260B0000}"/>
    <cellStyle name="Normal 9 5 2" xfId="2850" xr:uid="{00000000-0005-0000-0000-0000270B0000}"/>
    <cellStyle name="Normal 9 6" xfId="2851" xr:uid="{00000000-0005-0000-0000-0000280B0000}"/>
    <cellStyle name="Note" xfId="2852" builtinId="10" customBuiltin="1"/>
    <cellStyle name="Note 10" xfId="2853" xr:uid="{00000000-0005-0000-0000-00002A0B0000}"/>
    <cellStyle name="Note 11" xfId="2854" xr:uid="{00000000-0005-0000-0000-00002B0B0000}"/>
    <cellStyle name="Note 12" xfId="2855" xr:uid="{00000000-0005-0000-0000-00002C0B0000}"/>
    <cellStyle name="Note 13" xfId="2856" xr:uid="{00000000-0005-0000-0000-00002D0B0000}"/>
    <cellStyle name="Note 14" xfId="2857" xr:uid="{00000000-0005-0000-0000-00002E0B0000}"/>
    <cellStyle name="Note 15" xfId="2858" xr:uid="{00000000-0005-0000-0000-00002F0B0000}"/>
    <cellStyle name="Note 2" xfId="2859" xr:uid="{00000000-0005-0000-0000-0000300B0000}"/>
    <cellStyle name="Note 2 2" xfId="2860" xr:uid="{00000000-0005-0000-0000-0000310B0000}"/>
    <cellStyle name="Note 2 2 2" xfId="2861" xr:uid="{00000000-0005-0000-0000-0000320B0000}"/>
    <cellStyle name="Note 2 3" xfId="2862" xr:uid="{00000000-0005-0000-0000-0000330B0000}"/>
    <cellStyle name="Note 2 3 2" xfId="2863" xr:uid="{00000000-0005-0000-0000-0000340B0000}"/>
    <cellStyle name="Note 2 3 2 2" xfId="2864" xr:uid="{00000000-0005-0000-0000-0000350B0000}"/>
    <cellStyle name="Note 2 3 3" xfId="2865" xr:uid="{00000000-0005-0000-0000-0000360B0000}"/>
    <cellStyle name="Note 2 3 4" xfId="2866" xr:uid="{00000000-0005-0000-0000-0000370B0000}"/>
    <cellStyle name="Note 2 3 5" xfId="2867" xr:uid="{00000000-0005-0000-0000-0000380B0000}"/>
    <cellStyle name="Note 2 3 6" xfId="2868" xr:uid="{00000000-0005-0000-0000-0000390B0000}"/>
    <cellStyle name="Note 2 4" xfId="2869" xr:uid="{00000000-0005-0000-0000-00003A0B0000}"/>
    <cellStyle name="Note 2 4 2" xfId="2870" xr:uid="{00000000-0005-0000-0000-00003B0B0000}"/>
    <cellStyle name="Note 2 4 3" xfId="2871" xr:uid="{00000000-0005-0000-0000-00003C0B0000}"/>
    <cellStyle name="Note 2 4 4" xfId="2872" xr:uid="{00000000-0005-0000-0000-00003D0B0000}"/>
    <cellStyle name="Note 2 4 5" xfId="2873" xr:uid="{00000000-0005-0000-0000-00003E0B0000}"/>
    <cellStyle name="Note 2 5" xfId="2874" xr:uid="{00000000-0005-0000-0000-00003F0B0000}"/>
    <cellStyle name="Note 2 5 2" xfId="2875" xr:uid="{00000000-0005-0000-0000-0000400B0000}"/>
    <cellStyle name="Note 2 5 3" xfId="2876" xr:uid="{00000000-0005-0000-0000-0000410B0000}"/>
    <cellStyle name="Note 2 6" xfId="2877" xr:uid="{00000000-0005-0000-0000-0000420B0000}"/>
    <cellStyle name="Note 3" xfId="2878" xr:uid="{00000000-0005-0000-0000-0000430B0000}"/>
    <cellStyle name="Note 3 2" xfId="2879" xr:uid="{00000000-0005-0000-0000-0000440B0000}"/>
    <cellStyle name="Note 3 3" xfId="2880" xr:uid="{00000000-0005-0000-0000-0000450B0000}"/>
    <cellStyle name="Note 3 4" xfId="2881" xr:uid="{00000000-0005-0000-0000-0000460B0000}"/>
    <cellStyle name="Note 3 5" xfId="2882" xr:uid="{00000000-0005-0000-0000-0000470B0000}"/>
    <cellStyle name="Note 4" xfId="2883" xr:uid="{00000000-0005-0000-0000-0000480B0000}"/>
    <cellStyle name="Note 4 2" xfId="2884" xr:uid="{00000000-0005-0000-0000-0000490B0000}"/>
    <cellStyle name="Note 4 2 2" xfId="2885" xr:uid="{00000000-0005-0000-0000-00004A0B0000}"/>
    <cellStyle name="Note 4 2 3" xfId="2886" xr:uid="{00000000-0005-0000-0000-00004B0B0000}"/>
    <cellStyle name="Note 4 2 4" xfId="2887" xr:uid="{00000000-0005-0000-0000-00004C0B0000}"/>
    <cellStyle name="Note 4 3" xfId="2888" xr:uid="{00000000-0005-0000-0000-00004D0B0000}"/>
    <cellStyle name="Note 4 3 2" xfId="2889" xr:uid="{00000000-0005-0000-0000-00004E0B0000}"/>
    <cellStyle name="Note 4 3 3" xfId="2890" xr:uid="{00000000-0005-0000-0000-00004F0B0000}"/>
    <cellStyle name="Note 4 3 4" xfId="2891" xr:uid="{00000000-0005-0000-0000-0000500B0000}"/>
    <cellStyle name="Note 4 4" xfId="2892" xr:uid="{00000000-0005-0000-0000-0000510B0000}"/>
    <cellStyle name="Note 5" xfId="2893" xr:uid="{00000000-0005-0000-0000-0000520B0000}"/>
    <cellStyle name="Note 5 2" xfId="2894" xr:uid="{00000000-0005-0000-0000-0000530B0000}"/>
    <cellStyle name="Note 5 2 2" xfId="2895" xr:uid="{00000000-0005-0000-0000-0000540B0000}"/>
    <cellStyle name="Note 5 2 3" xfId="2896" xr:uid="{00000000-0005-0000-0000-0000550B0000}"/>
    <cellStyle name="Note 5 3" xfId="2897" xr:uid="{00000000-0005-0000-0000-0000560B0000}"/>
    <cellStyle name="Note 5 3 2" xfId="2898" xr:uid="{00000000-0005-0000-0000-0000570B0000}"/>
    <cellStyle name="Note 5 3 3" xfId="2899" xr:uid="{00000000-0005-0000-0000-0000580B0000}"/>
    <cellStyle name="Note 5 4" xfId="2900" xr:uid="{00000000-0005-0000-0000-0000590B0000}"/>
    <cellStyle name="Note 5 4 2" xfId="2901" xr:uid="{00000000-0005-0000-0000-00005A0B0000}"/>
    <cellStyle name="Note 5 4 2 2" xfId="2902" xr:uid="{00000000-0005-0000-0000-00005B0B0000}"/>
    <cellStyle name="Note 5 4 3" xfId="2903" xr:uid="{00000000-0005-0000-0000-00005C0B0000}"/>
    <cellStyle name="Note 5 4 3 2" xfId="2904" xr:uid="{00000000-0005-0000-0000-00005D0B0000}"/>
    <cellStyle name="Note 6" xfId="2905" xr:uid="{00000000-0005-0000-0000-00005E0B0000}"/>
    <cellStyle name="Note 6 2" xfId="2906" xr:uid="{00000000-0005-0000-0000-00005F0B0000}"/>
    <cellStyle name="Note 6 3" xfId="2907" xr:uid="{00000000-0005-0000-0000-0000600B0000}"/>
    <cellStyle name="Note 6 4" xfId="2908" xr:uid="{00000000-0005-0000-0000-0000610B0000}"/>
    <cellStyle name="Note 7" xfId="2909" xr:uid="{00000000-0005-0000-0000-0000620B0000}"/>
    <cellStyle name="Note 7 2" xfId="2910" xr:uid="{00000000-0005-0000-0000-0000630B0000}"/>
    <cellStyle name="Note 7 3" xfId="2911" xr:uid="{00000000-0005-0000-0000-0000640B0000}"/>
    <cellStyle name="Note 8" xfId="2912" xr:uid="{00000000-0005-0000-0000-0000650B0000}"/>
    <cellStyle name="Note 8 2" xfId="2913" xr:uid="{00000000-0005-0000-0000-0000660B0000}"/>
    <cellStyle name="Note 9" xfId="2914" xr:uid="{00000000-0005-0000-0000-0000670B0000}"/>
    <cellStyle name="Note 9 2" xfId="2915" xr:uid="{00000000-0005-0000-0000-0000680B0000}"/>
    <cellStyle name="Note 9 3" xfId="2916" xr:uid="{00000000-0005-0000-0000-0000690B0000}"/>
    <cellStyle name="Note 9 3 2" xfId="2917" xr:uid="{00000000-0005-0000-0000-00006A0B0000}"/>
    <cellStyle name="Note 9 4" xfId="2918" xr:uid="{00000000-0005-0000-0000-00006B0B0000}"/>
    <cellStyle name="Note 9 4 2" xfId="2919" xr:uid="{00000000-0005-0000-0000-00006C0B0000}"/>
    <cellStyle name="Output" xfId="2920" builtinId="21" customBuiltin="1"/>
    <cellStyle name="Output 10" xfId="2921" xr:uid="{00000000-0005-0000-0000-00006E0B0000}"/>
    <cellStyle name="Output 10 2" xfId="2922" xr:uid="{00000000-0005-0000-0000-00006F0B0000}"/>
    <cellStyle name="Output 10 3" xfId="2923" xr:uid="{00000000-0005-0000-0000-0000700B0000}"/>
    <cellStyle name="Output 11" xfId="2924" xr:uid="{00000000-0005-0000-0000-0000710B0000}"/>
    <cellStyle name="Output 12" xfId="2925" xr:uid="{00000000-0005-0000-0000-0000720B0000}"/>
    <cellStyle name="Output 13" xfId="2926" xr:uid="{00000000-0005-0000-0000-0000730B0000}"/>
    <cellStyle name="Output 14" xfId="2927" xr:uid="{00000000-0005-0000-0000-0000740B0000}"/>
    <cellStyle name="Output 2" xfId="2928" xr:uid="{00000000-0005-0000-0000-0000750B0000}"/>
    <cellStyle name="Output 2 2" xfId="2929" xr:uid="{00000000-0005-0000-0000-0000760B0000}"/>
    <cellStyle name="Output 2 2 2" xfId="2930" xr:uid="{00000000-0005-0000-0000-0000770B0000}"/>
    <cellStyle name="Output 2 2 3" xfId="2931" xr:uid="{00000000-0005-0000-0000-0000780B0000}"/>
    <cellStyle name="Output 2 2 4" xfId="2932" xr:uid="{00000000-0005-0000-0000-0000790B0000}"/>
    <cellStyle name="Output 2 2 5" xfId="2933" xr:uid="{00000000-0005-0000-0000-00007A0B0000}"/>
    <cellStyle name="Output 2 3" xfId="2934" xr:uid="{00000000-0005-0000-0000-00007B0B0000}"/>
    <cellStyle name="Output 2 3 2" xfId="2935" xr:uid="{00000000-0005-0000-0000-00007C0B0000}"/>
    <cellStyle name="Output 2 3 3" xfId="2936" xr:uid="{00000000-0005-0000-0000-00007D0B0000}"/>
    <cellStyle name="Output 2 4" xfId="2937" xr:uid="{00000000-0005-0000-0000-00007E0B0000}"/>
    <cellStyle name="Output 2 5" xfId="2938" xr:uid="{00000000-0005-0000-0000-00007F0B0000}"/>
    <cellStyle name="Output 3" xfId="2939" xr:uid="{00000000-0005-0000-0000-0000800B0000}"/>
    <cellStyle name="Output 3 2" xfId="2940" xr:uid="{00000000-0005-0000-0000-0000810B0000}"/>
    <cellStyle name="Output 3 3" xfId="2941" xr:uid="{00000000-0005-0000-0000-0000820B0000}"/>
    <cellStyle name="Output 3 4" xfId="2942" xr:uid="{00000000-0005-0000-0000-0000830B0000}"/>
    <cellStyle name="Output 4" xfId="2943" xr:uid="{00000000-0005-0000-0000-0000840B0000}"/>
    <cellStyle name="Output 4 2" xfId="2944" xr:uid="{00000000-0005-0000-0000-0000850B0000}"/>
    <cellStyle name="Output 4 3" xfId="2945" xr:uid="{00000000-0005-0000-0000-0000860B0000}"/>
    <cellStyle name="Output 4 4" xfId="2946" xr:uid="{00000000-0005-0000-0000-0000870B0000}"/>
    <cellStyle name="Output 5" xfId="2947" xr:uid="{00000000-0005-0000-0000-0000880B0000}"/>
    <cellStyle name="Output 5 2" xfId="2948" xr:uid="{00000000-0005-0000-0000-0000890B0000}"/>
    <cellStyle name="Output 5 2 2" xfId="2949" xr:uid="{00000000-0005-0000-0000-00008A0B0000}"/>
    <cellStyle name="Output 5 2 3" xfId="2950" xr:uid="{00000000-0005-0000-0000-00008B0B0000}"/>
    <cellStyle name="Output 5 2 4" xfId="2951" xr:uid="{00000000-0005-0000-0000-00008C0B0000}"/>
    <cellStyle name="Output 5 3" xfId="2952" xr:uid="{00000000-0005-0000-0000-00008D0B0000}"/>
    <cellStyle name="Output 5 3 2" xfId="2953" xr:uid="{00000000-0005-0000-0000-00008E0B0000}"/>
    <cellStyle name="Output 5 3 3" xfId="2954" xr:uid="{00000000-0005-0000-0000-00008F0B0000}"/>
    <cellStyle name="Output 5 4" xfId="2955" xr:uid="{00000000-0005-0000-0000-0000900B0000}"/>
    <cellStyle name="Output 5 4 2" xfId="2956" xr:uid="{00000000-0005-0000-0000-0000910B0000}"/>
    <cellStyle name="Output 5 4 2 2" xfId="2957" xr:uid="{00000000-0005-0000-0000-0000920B0000}"/>
    <cellStyle name="Output 5 4 3" xfId="2958" xr:uid="{00000000-0005-0000-0000-0000930B0000}"/>
    <cellStyle name="Output 5 4 3 2" xfId="2959" xr:uid="{00000000-0005-0000-0000-0000940B0000}"/>
    <cellStyle name="Output 6" xfId="2960" xr:uid="{00000000-0005-0000-0000-0000950B0000}"/>
    <cellStyle name="Output 6 2" xfId="2961" xr:uid="{00000000-0005-0000-0000-0000960B0000}"/>
    <cellStyle name="Output 6 3" xfId="2962" xr:uid="{00000000-0005-0000-0000-0000970B0000}"/>
    <cellStyle name="Output 7" xfId="2963" xr:uid="{00000000-0005-0000-0000-0000980B0000}"/>
    <cellStyle name="Output 7 2" xfId="2964" xr:uid="{00000000-0005-0000-0000-0000990B0000}"/>
    <cellStyle name="Output 8" xfId="2965" xr:uid="{00000000-0005-0000-0000-00009A0B0000}"/>
    <cellStyle name="Output 9" xfId="2966" xr:uid="{00000000-0005-0000-0000-00009B0B0000}"/>
    <cellStyle name="Output 9 2" xfId="2967" xr:uid="{00000000-0005-0000-0000-00009C0B0000}"/>
    <cellStyle name="Output 9 2 2" xfId="2968" xr:uid="{00000000-0005-0000-0000-00009D0B0000}"/>
    <cellStyle name="Output 9 3" xfId="2969" xr:uid="{00000000-0005-0000-0000-00009E0B0000}"/>
    <cellStyle name="Output 9 3 2" xfId="2970" xr:uid="{00000000-0005-0000-0000-00009F0B0000}"/>
    <cellStyle name="Percent 2" xfId="2971" xr:uid="{00000000-0005-0000-0000-0000A00B0000}"/>
    <cellStyle name="Percent 3" xfId="2972" xr:uid="{00000000-0005-0000-0000-0000A10B0000}"/>
    <cellStyle name="Title" xfId="2973" builtinId="15" customBuiltin="1"/>
    <cellStyle name="Title 10" xfId="2974" xr:uid="{00000000-0005-0000-0000-0000A30B0000}"/>
    <cellStyle name="Title 10 2" xfId="2975" xr:uid="{00000000-0005-0000-0000-0000A40B0000}"/>
    <cellStyle name="Title 10 3" xfId="2976" xr:uid="{00000000-0005-0000-0000-0000A50B0000}"/>
    <cellStyle name="Title 11" xfId="2977" xr:uid="{00000000-0005-0000-0000-0000A60B0000}"/>
    <cellStyle name="Title 12" xfId="2978" xr:uid="{00000000-0005-0000-0000-0000A70B0000}"/>
    <cellStyle name="Title 13" xfId="2979" xr:uid="{00000000-0005-0000-0000-0000A80B0000}"/>
    <cellStyle name="Title 14" xfId="2980" xr:uid="{00000000-0005-0000-0000-0000A90B0000}"/>
    <cellStyle name="Title 2" xfId="2981" xr:uid="{00000000-0005-0000-0000-0000AA0B0000}"/>
    <cellStyle name="Title 2 2" xfId="2982" xr:uid="{00000000-0005-0000-0000-0000AB0B0000}"/>
    <cellStyle name="Title 2 2 2" xfId="2983" xr:uid="{00000000-0005-0000-0000-0000AC0B0000}"/>
    <cellStyle name="Title 2 2 3" xfId="2984" xr:uid="{00000000-0005-0000-0000-0000AD0B0000}"/>
    <cellStyle name="Title 2 2 4" xfId="2985" xr:uid="{00000000-0005-0000-0000-0000AE0B0000}"/>
    <cellStyle name="Title 2 2 5" xfId="2986" xr:uid="{00000000-0005-0000-0000-0000AF0B0000}"/>
    <cellStyle name="Title 2 3" xfId="2987" xr:uid="{00000000-0005-0000-0000-0000B00B0000}"/>
    <cellStyle name="Title 2 3 2" xfId="2988" xr:uid="{00000000-0005-0000-0000-0000B10B0000}"/>
    <cellStyle name="Title 2 3 3" xfId="2989" xr:uid="{00000000-0005-0000-0000-0000B20B0000}"/>
    <cellStyle name="Title 2 4" xfId="2990" xr:uid="{00000000-0005-0000-0000-0000B30B0000}"/>
    <cellStyle name="Title 2 5" xfId="2991" xr:uid="{00000000-0005-0000-0000-0000B40B0000}"/>
    <cellStyle name="Title 3" xfId="2992" xr:uid="{00000000-0005-0000-0000-0000B50B0000}"/>
    <cellStyle name="Title 3 2" xfId="2993" xr:uid="{00000000-0005-0000-0000-0000B60B0000}"/>
    <cellStyle name="Title 3 3" xfId="2994" xr:uid="{00000000-0005-0000-0000-0000B70B0000}"/>
    <cellStyle name="Title 3 4" xfId="2995" xr:uid="{00000000-0005-0000-0000-0000B80B0000}"/>
    <cellStyle name="Title 4" xfId="2996" xr:uid="{00000000-0005-0000-0000-0000B90B0000}"/>
    <cellStyle name="Title 4 2" xfId="2997" xr:uid="{00000000-0005-0000-0000-0000BA0B0000}"/>
    <cellStyle name="Title 4 3" xfId="2998" xr:uid="{00000000-0005-0000-0000-0000BB0B0000}"/>
    <cellStyle name="Title 4 4" xfId="2999" xr:uid="{00000000-0005-0000-0000-0000BC0B0000}"/>
    <cellStyle name="Title 5" xfId="3000" xr:uid="{00000000-0005-0000-0000-0000BD0B0000}"/>
    <cellStyle name="Title 5 2" xfId="3001" xr:uid="{00000000-0005-0000-0000-0000BE0B0000}"/>
    <cellStyle name="Title 5 2 2" xfId="3002" xr:uid="{00000000-0005-0000-0000-0000BF0B0000}"/>
    <cellStyle name="Title 5 2 3" xfId="3003" xr:uid="{00000000-0005-0000-0000-0000C00B0000}"/>
    <cellStyle name="Title 5 2 4" xfId="3004" xr:uid="{00000000-0005-0000-0000-0000C10B0000}"/>
    <cellStyle name="Title 5 3" xfId="3005" xr:uid="{00000000-0005-0000-0000-0000C20B0000}"/>
    <cellStyle name="Title 5 3 2" xfId="3006" xr:uid="{00000000-0005-0000-0000-0000C30B0000}"/>
    <cellStyle name="Title 5 3 3" xfId="3007" xr:uid="{00000000-0005-0000-0000-0000C40B0000}"/>
    <cellStyle name="Title 5 4" xfId="3008" xr:uid="{00000000-0005-0000-0000-0000C50B0000}"/>
    <cellStyle name="Title 5 4 2" xfId="3009" xr:uid="{00000000-0005-0000-0000-0000C60B0000}"/>
    <cellStyle name="Title 5 4 2 2" xfId="3010" xr:uid="{00000000-0005-0000-0000-0000C70B0000}"/>
    <cellStyle name="Title 5 4 3" xfId="3011" xr:uid="{00000000-0005-0000-0000-0000C80B0000}"/>
    <cellStyle name="Title 5 4 3 2" xfId="3012" xr:uid="{00000000-0005-0000-0000-0000C90B0000}"/>
    <cellStyle name="Title 6" xfId="3013" xr:uid="{00000000-0005-0000-0000-0000CA0B0000}"/>
    <cellStyle name="Title 6 2" xfId="3014" xr:uid="{00000000-0005-0000-0000-0000CB0B0000}"/>
    <cellStyle name="Title 6 3" xfId="3015" xr:uid="{00000000-0005-0000-0000-0000CC0B0000}"/>
    <cellStyle name="Title 7" xfId="3016" xr:uid="{00000000-0005-0000-0000-0000CD0B0000}"/>
    <cellStyle name="Title 7 2" xfId="3017" xr:uid="{00000000-0005-0000-0000-0000CE0B0000}"/>
    <cellStyle name="Title 8" xfId="3018" xr:uid="{00000000-0005-0000-0000-0000CF0B0000}"/>
    <cellStyle name="Title 9" xfId="3019" xr:uid="{00000000-0005-0000-0000-0000D00B0000}"/>
    <cellStyle name="Title 9 2" xfId="3020" xr:uid="{00000000-0005-0000-0000-0000D10B0000}"/>
    <cellStyle name="Title 9 2 2" xfId="3021" xr:uid="{00000000-0005-0000-0000-0000D20B0000}"/>
    <cellStyle name="Title 9 3" xfId="3022" xr:uid="{00000000-0005-0000-0000-0000D30B0000}"/>
    <cellStyle name="Title 9 3 2" xfId="3023" xr:uid="{00000000-0005-0000-0000-0000D40B0000}"/>
    <cellStyle name="Total" xfId="3024" builtinId="25" customBuiltin="1"/>
    <cellStyle name="Total 10" xfId="3025" xr:uid="{00000000-0005-0000-0000-0000D60B0000}"/>
    <cellStyle name="Total 10 2" xfId="3026" xr:uid="{00000000-0005-0000-0000-0000D70B0000}"/>
    <cellStyle name="Total 10 3" xfId="3027" xr:uid="{00000000-0005-0000-0000-0000D80B0000}"/>
    <cellStyle name="Total 11" xfId="3028" xr:uid="{00000000-0005-0000-0000-0000D90B0000}"/>
    <cellStyle name="Total 12" xfId="3029" xr:uid="{00000000-0005-0000-0000-0000DA0B0000}"/>
    <cellStyle name="Total 13" xfId="3030" xr:uid="{00000000-0005-0000-0000-0000DB0B0000}"/>
    <cellStyle name="Total 14" xfId="3031" xr:uid="{00000000-0005-0000-0000-0000DC0B0000}"/>
    <cellStyle name="Total 2" xfId="3032" xr:uid="{00000000-0005-0000-0000-0000DD0B0000}"/>
    <cellStyle name="Total 2 2" xfId="3033" xr:uid="{00000000-0005-0000-0000-0000DE0B0000}"/>
    <cellStyle name="Total 2 2 2" xfId="3034" xr:uid="{00000000-0005-0000-0000-0000DF0B0000}"/>
    <cellStyle name="Total 2 2 3" xfId="3035" xr:uid="{00000000-0005-0000-0000-0000E00B0000}"/>
    <cellStyle name="Total 2 2 4" xfId="3036" xr:uid="{00000000-0005-0000-0000-0000E10B0000}"/>
    <cellStyle name="Total 2 2 5" xfId="3037" xr:uid="{00000000-0005-0000-0000-0000E20B0000}"/>
    <cellStyle name="Total 2 3" xfId="3038" xr:uid="{00000000-0005-0000-0000-0000E30B0000}"/>
    <cellStyle name="Total 2 3 2" xfId="3039" xr:uid="{00000000-0005-0000-0000-0000E40B0000}"/>
    <cellStyle name="Total 2 3 3" xfId="3040" xr:uid="{00000000-0005-0000-0000-0000E50B0000}"/>
    <cellStyle name="Total 2 4" xfId="3041" xr:uid="{00000000-0005-0000-0000-0000E60B0000}"/>
    <cellStyle name="Total 2 5" xfId="3042" xr:uid="{00000000-0005-0000-0000-0000E70B0000}"/>
    <cellStyle name="Total 3" xfId="3043" xr:uid="{00000000-0005-0000-0000-0000E80B0000}"/>
    <cellStyle name="Total 3 2" xfId="3044" xr:uid="{00000000-0005-0000-0000-0000E90B0000}"/>
    <cellStyle name="Total 3 3" xfId="3045" xr:uid="{00000000-0005-0000-0000-0000EA0B0000}"/>
    <cellStyle name="Total 3 4" xfId="3046" xr:uid="{00000000-0005-0000-0000-0000EB0B0000}"/>
    <cellStyle name="Total 4" xfId="3047" xr:uid="{00000000-0005-0000-0000-0000EC0B0000}"/>
    <cellStyle name="Total 4 2" xfId="3048" xr:uid="{00000000-0005-0000-0000-0000ED0B0000}"/>
    <cellStyle name="Total 4 3" xfId="3049" xr:uid="{00000000-0005-0000-0000-0000EE0B0000}"/>
    <cellStyle name="Total 4 4" xfId="3050" xr:uid="{00000000-0005-0000-0000-0000EF0B0000}"/>
    <cellStyle name="Total 5" xfId="3051" xr:uid="{00000000-0005-0000-0000-0000F00B0000}"/>
    <cellStyle name="Total 5 2" xfId="3052" xr:uid="{00000000-0005-0000-0000-0000F10B0000}"/>
    <cellStyle name="Total 5 2 2" xfId="3053" xr:uid="{00000000-0005-0000-0000-0000F20B0000}"/>
    <cellStyle name="Total 5 2 3" xfId="3054" xr:uid="{00000000-0005-0000-0000-0000F30B0000}"/>
    <cellStyle name="Total 5 2 4" xfId="3055" xr:uid="{00000000-0005-0000-0000-0000F40B0000}"/>
    <cellStyle name="Total 5 3" xfId="3056" xr:uid="{00000000-0005-0000-0000-0000F50B0000}"/>
    <cellStyle name="Total 5 3 2" xfId="3057" xr:uid="{00000000-0005-0000-0000-0000F60B0000}"/>
    <cellStyle name="Total 5 3 3" xfId="3058" xr:uid="{00000000-0005-0000-0000-0000F70B0000}"/>
    <cellStyle name="Total 5 4" xfId="3059" xr:uid="{00000000-0005-0000-0000-0000F80B0000}"/>
    <cellStyle name="Total 5 4 2" xfId="3060" xr:uid="{00000000-0005-0000-0000-0000F90B0000}"/>
    <cellStyle name="Total 5 4 2 2" xfId="3061" xr:uid="{00000000-0005-0000-0000-0000FA0B0000}"/>
    <cellStyle name="Total 5 4 3" xfId="3062" xr:uid="{00000000-0005-0000-0000-0000FB0B0000}"/>
    <cellStyle name="Total 5 4 3 2" xfId="3063" xr:uid="{00000000-0005-0000-0000-0000FC0B0000}"/>
    <cellStyle name="Total 6" xfId="3064" xr:uid="{00000000-0005-0000-0000-0000FD0B0000}"/>
    <cellStyle name="Total 6 2" xfId="3065" xr:uid="{00000000-0005-0000-0000-0000FE0B0000}"/>
    <cellStyle name="Total 6 3" xfId="3066" xr:uid="{00000000-0005-0000-0000-0000FF0B0000}"/>
    <cellStyle name="Total 7" xfId="3067" xr:uid="{00000000-0005-0000-0000-0000000C0000}"/>
    <cellStyle name="Total 7 2" xfId="3068" xr:uid="{00000000-0005-0000-0000-0000010C0000}"/>
    <cellStyle name="Total 8" xfId="3069" xr:uid="{00000000-0005-0000-0000-0000020C0000}"/>
    <cellStyle name="Total 9" xfId="3070" xr:uid="{00000000-0005-0000-0000-0000030C0000}"/>
    <cellStyle name="Total 9 2" xfId="3071" xr:uid="{00000000-0005-0000-0000-0000040C0000}"/>
    <cellStyle name="Total 9 2 2" xfId="3072" xr:uid="{00000000-0005-0000-0000-0000050C0000}"/>
    <cellStyle name="Total 9 3" xfId="3073" xr:uid="{00000000-0005-0000-0000-0000060C0000}"/>
    <cellStyle name="Total 9 3 2" xfId="3074" xr:uid="{00000000-0005-0000-0000-0000070C0000}"/>
    <cellStyle name="Warning Text" xfId="3075" builtinId="11" customBuiltin="1"/>
    <cellStyle name="Warning Text 10" xfId="3076" xr:uid="{00000000-0005-0000-0000-0000090C0000}"/>
    <cellStyle name="Warning Text 10 2" xfId="3077" xr:uid="{00000000-0005-0000-0000-00000A0C0000}"/>
    <cellStyle name="Warning Text 10 3" xfId="3078" xr:uid="{00000000-0005-0000-0000-00000B0C0000}"/>
    <cellStyle name="Warning Text 11" xfId="3079" xr:uid="{00000000-0005-0000-0000-00000C0C0000}"/>
    <cellStyle name="Warning Text 12" xfId="3080" xr:uid="{00000000-0005-0000-0000-00000D0C0000}"/>
    <cellStyle name="Warning Text 13" xfId="3081" xr:uid="{00000000-0005-0000-0000-00000E0C0000}"/>
    <cellStyle name="Warning Text 14" xfId="3082" xr:uid="{00000000-0005-0000-0000-00000F0C0000}"/>
    <cellStyle name="Warning Text 2" xfId="3083" xr:uid="{00000000-0005-0000-0000-0000100C0000}"/>
    <cellStyle name="Warning Text 2 2" xfId="3084" xr:uid="{00000000-0005-0000-0000-0000110C0000}"/>
    <cellStyle name="Warning Text 2 2 2" xfId="3085" xr:uid="{00000000-0005-0000-0000-0000120C0000}"/>
    <cellStyle name="Warning Text 2 2 3" xfId="3086" xr:uid="{00000000-0005-0000-0000-0000130C0000}"/>
    <cellStyle name="Warning Text 2 2 4" xfId="3087" xr:uid="{00000000-0005-0000-0000-0000140C0000}"/>
    <cellStyle name="Warning Text 2 2 5" xfId="3088" xr:uid="{00000000-0005-0000-0000-0000150C0000}"/>
    <cellStyle name="Warning Text 2 3" xfId="3089" xr:uid="{00000000-0005-0000-0000-0000160C0000}"/>
    <cellStyle name="Warning Text 2 3 2" xfId="3090" xr:uid="{00000000-0005-0000-0000-0000170C0000}"/>
    <cellStyle name="Warning Text 2 3 3" xfId="3091" xr:uid="{00000000-0005-0000-0000-0000180C0000}"/>
    <cellStyle name="Warning Text 2 4" xfId="3092" xr:uid="{00000000-0005-0000-0000-0000190C0000}"/>
    <cellStyle name="Warning Text 2 5" xfId="3093" xr:uid="{00000000-0005-0000-0000-00001A0C0000}"/>
    <cellStyle name="Warning Text 3" xfId="3094" xr:uid="{00000000-0005-0000-0000-00001B0C0000}"/>
    <cellStyle name="Warning Text 3 2" xfId="3095" xr:uid="{00000000-0005-0000-0000-00001C0C0000}"/>
    <cellStyle name="Warning Text 3 3" xfId="3096" xr:uid="{00000000-0005-0000-0000-00001D0C0000}"/>
    <cellStyle name="Warning Text 3 4" xfId="3097" xr:uid="{00000000-0005-0000-0000-00001E0C0000}"/>
    <cellStyle name="Warning Text 4" xfId="3098" xr:uid="{00000000-0005-0000-0000-00001F0C0000}"/>
    <cellStyle name="Warning Text 4 2" xfId="3099" xr:uid="{00000000-0005-0000-0000-0000200C0000}"/>
    <cellStyle name="Warning Text 4 3" xfId="3100" xr:uid="{00000000-0005-0000-0000-0000210C0000}"/>
    <cellStyle name="Warning Text 4 4" xfId="3101" xr:uid="{00000000-0005-0000-0000-0000220C0000}"/>
    <cellStyle name="Warning Text 5" xfId="3102" xr:uid="{00000000-0005-0000-0000-0000230C0000}"/>
    <cellStyle name="Warning Text 5 2" xfId="3103" xr:uid="{00000000-0005-0000-0000-0000240C0000}"/>
    <cellStyle name="Warning Text 5 2 2" xfId="3104" xr:uid="{00000000-0005-0000-0000-0000250C0000}"/>
    <cellStyle name="Warning Text 5 2 3" xfId="3105" xr:uid="{00000000-0005-0000-0000-0000260C0000}"/>
    <cellStyle name="Warning Text 5 2 4" xfId="3106" xr:uid="{00000000-0005-0000-0000-0000270C0000}"/>
    <cellStyle name="Warning Text 5 3" xfId="3107" xr:uid="{00000000-0005-0000-0000-0000280C0000}"/>
    <cellStyle name="Warning Text 5 3 2" xfId="3108" xr:uid="{00000000-0005-0000-0000-0000290C0000}"/>
    <cellStyle name="Warning Text 5 3 3" xfId="3109" xr:uid="{00000000-0005-0000-0000-00002A0C0000}"/>
    <cellStyle name="Warning Text 5 4" xfId="3110" xr:uid="{00000000-0005-0000-0000-00002B0C0000}"/>
    <cellStyle name="Warning Text 5 4 2" xfId="3111" xr:uid="{00000000-0005-0000-0000-00002C0C0000}"/>
    <cellStyle name="Warning Text 5 4 2 2" xfId="3112" xr:uid="{00000000-0005-0000-0000-00002D0C0000}"/>
    <cellStyle name="Warning Text 5 4 3" xfId="3113" xr:uid="{00000000-0005-0000-0000-00002E0C0000}"/>
    <cellStyle name="Warning Text 5 4 3 2" xfId="3114" xr:uid="{00000000-0005-0000-0000-00002F0C0000}"/>
    <cellStyle name="Warning Text 6" xfId="3115" xr:uid="{00000000-0005-0000-0000-0000300C0000}"/>
    <cellStyle name="Warning Text 6 2" xfId="3116" xr:uid="{00000000-0005-0000-0000-0000310C0000}"/>
    <cellStyle name="Warning Text 6 3" xfId="3117" xr:uid="{00000000-0005-0000-0000-0000320C0000}"/>
    <cellStyle name="Warning Text 7" xfId="3118" xr:uid="{00000000-0005-0000-0000-0000330C0000}"/>
    <cellStyle name="Warning Text 7 2" xfId="3119" xr:uid="{00000000-0005-0000-0000-0000340C0000}"/>
    <cellStyle name="Warning Text 8" xfId="3120" xr:uid="{00000000-0005-0000-0000-0000350C0000}"/>
    <cellStyle name="Warning Text 9" xfId="3121" xr:uid="{00000000-0005-0000-0000-0000360C0000}"/>
    <cellStyle name="Warning Text 9 2" xfId="3122" xr:uid="{00000000-0005-0000-0000-0000370C0000}"/>
    <cellStyle name="Warning Text 9 2 2" xfId="3123" xr:uid="{00000000-0005-0000-0000-0000380C0000}"/>
    <cellStyle name="Warning Text 9 3" xfId="3124" xr:uid="{00000000-0005-0000-0000-0000390C0000}"/>
    <cellStyle name="Warning Text 9 3 2" xfId="3125" xr:uid="{00000000-0005-0000-0000-00003A0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12" dropStyle="combo" dx="16" fmlaLink="$T$14" fmlaRange="$Z$67:$Z$108" noThreeD="1" sel="1" val="0"/>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CheckBox" checked="Checked" fmlaLink="$Z$7" lockText="1" noThreeD="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CheckBox" checked="Checked" fmlaLink="$Z$5" lockText="1" noThreeD="1"/>
</file>

<file path=xl/ctrlProps/ctrlProp15.xml><?xml version="1.0" encoding="utf-8"?>
<formControlPr xmlns="http://schemas.microsoft.com/office/spreadsheetml/2009/9/main" objectType="Drop" dropLines="24" dropStyle="combo" dx="16" fmlaLink="$S$14" fmlaRange="$B$50:$B$86" noThreeD="1" sel="1" val="0"/>
</file>

<file path=xl/ctrlProps/ctrlProp16.xml><?xml version="1.0" encoding="utf-8"?>
<formControlPr xmlns="http://schemas.microsoft.com/office/spreadsheetml/2009/9/main" objectType="Drop" dropLines="24" dropStyle="combo" dx="16" fmlaLink="$S$15" fmlaRange="$B$50:$B$86" noThreeD="1" sel="1" val="0"/>
</file>

<file path=xl/ctrlProps/ctrlProp17.xml><?xml version="1.0" encoding="utf-8"?>
<formControlPr xmlns="http://schemas.microsoft.com/office/spreadsheetml/2009/9/main" objectType="Drop" dropLines="24" dropStyle="combo" dx="16" fmlaLink="$S$16" fmlaRange="$B$50:$B$86" noThreeD="1" sel="1" val="0"/>
</file>

<file path=xl/ctrlProps/ctrlProp18.xml><?xml version="1.0" encoding="utf-8"?>
<formControlPr xmlns="http://schemas.microsoft.com/office/spreadsheetml/2009/9/main" objectType="Drop" dropLines="24" dropStyle="combo" dx="16" fmlaLink="$S$22" fmlaRange="$B$50:$B$86" noThreeD="1" sel="1" val="0"/>
</file>

<file path=xl/ctrlProps/ctrlProp19.xml><?xml version="1.0" encoding="utf-8"?>
<formControlPr xmlns="http://schemas.microsoft.com/office/spreadsheetml/2009/9/main" objectType="Drop" dropLines="24" dropStyle="combo" dx="16" fmlaLink="$S$23" fmlaRange="$B$50:$B$86" noThreeD="1" sel="1" val="0"/>
</file>

<file path=xl/ctrlProps/ctrlProp2.xml><?xml version="1.0" encoding="utf-8"?>
<formControlPr xmlns="http://schemas.microsoft.com/office/spreadsheetml/2009/9/main" objectType="Drop" dropLines="12" dropStyle="combo" dx="16" fmlaLink="$T$15" fmlaRange="$Z$67:$Z$108" noThreeD="1" sel="1" val="0"/>
</file>

<file path=xl/ctrlProps/ctrlProp20.xml><?xml version="1.0" encoding="utf-8"?>
<formControlPr xmlns="http://schemas.microsoft.com/office/spreadsheetml/2009/9/main" objectType="Drop" dropLines="12" dropStyle="combo" dx="16" fmlaLink="$S$24" fmlaRange="$S$52:$S$100" noThreeD="1" sel="1" val="33"/>
</file>

<file path=xl/ctrlProps/ctrlProp21.xml><?xml version="1.0" encoding="utf-8"?>
<formControlPr xmlns="http://schemas.microsoft.com/office/spreadsheetml/2009/9/main" objectType="Drop" dropLines="24" dropStyle="combo" dx="16" fmlaLink="$S$24" fmlaRange="$B$50:$B$86" noThreeD="1" sel="1" val="0"/>
</file>

<file path=xl/ctrlProps/ctrlProp22.xml><?xml version="1.0" encoding="utf-8"?>
<formControlPr xmlns="http://schemas.microsoft.com/office/spreadsheetml/2009/9/main" objectType="Drop" dropLines="12" dropStyle="combo" dx="16" fmlaLink="$S$3" fmlaRange="$B$40:$B$43" noThreeD="1" sel="1" val="0"/>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Drop" dropLines="24" dropStyle="combo" dx="16" fmlaLink="$S$15" fmlaRange="$Z$59:$AF$152" noThreeD="1" sel="1" val="0"/>
</file>

<file path=xl/ctrlProps/ctrlProp25.xml><?xml version="1.0" encoding="utf-8"?>
<formControlPr xmlns="http://schemas.microsoft.com/office/spreadsheetml/2009/9/main" objectType="Drop" dropLines="24" dropStyle="combo" dx="16" fmlaLink="$S$16" fmlaRange="$Z$59:$AF$152" noThreeD="1" sel="1" val="0"/>
</file>

<file path=xl/ctrlProps/ctrlProp26.xml><?xml version="1.0" encoding="utf-8"?>
<formControlPr xmlns="http://schemas.microsoft.com/office/spreadsheetml/2009/9/main" objectType="Drop" dropLines="24" dropStyle="combo" dx="16" fmlaLink="$S$17" fmlaRange="$Z$59:$AF$152" noThreeD="1" sel="1" val="0"/>
</file>

<file path=xl/ctrlProps/ctrlProp27.xml><?xml version="1.0" encoding="utf-8"?>
<formControlPr xmlns="http://schemas.microsoft.com/office/spreadsheetml/2009/9/main" objectType="Drop" dropLines="24" dropStyle="combo" dx="16" fmlaLink="$S$23" fmlaRange="$Z$59:$AF$152" noThreeD="1" sel="1" val="0"/>
</file>

<file path=xl/ctrlProps/ctrlProp28.xml><?xml version="1.0" encoding="utf-8"?>
<formControlPr xmlns="http://schemas.microsoft.com/office/spreadsheetml/2009/9/main" objectType="Drop" dropLines="24" dropStyle="combo" dx="16" fmlaLink="$S$24" fmlaRange="$Z$59:$AF$152" noThreeD="1" sel="1" val="0"/>
</file>

<file path=xl/ctrlProps/ctrlProp29.xml><?xml version="1.0" encoding="utf-8"?>
<formControlPr xmlns="http://schemas.microsoft.com/office/spreadsheetml/2009/9/main" objectType="Drop" dropLines="12" dropStyle="combo" dx="16" fmlaLink="$S$25" fmlaRange="$S$61:$S$109" noThreeD="1" sel="1" val="33"/>
</file>

<file path=xl/ctrlProps/ctrlProp3.xml><?xml version="1.0" encoding="utf-8"?>
<formControlPr xmlns="http://schemas.microsoft.com/office/spreadsheetml/2009/9/main" objectType="Drop" dropLines="12" dropStyle="combo" dx="16" fmlaLink="$T$16" fmlaRange="$Z$67:$Z$108" noThreeD="1" sel="1" val="0"/>
</file>

<file path=xl/ctrlProps/ctrlProp30.xml><?xml version="1.0" encoding="utf-8"?>
<formControlPr xmlns="http://schemas.microsoft.com/office/spreadsheetml/2009/9/main" objectType="Drop" dropLines="12" dropStyle="combo" dx="16" fmlaLink="$S$9" fmlaRange="Roads!$B$51:$C$54" noThreeD="1" sel="1" val="0"/>
</file>

<file path=xl/ctrlProps/ctrlProp31.xml><?xml version="1.0" encoding="utf-8"?>
<formControlPr xmlns="http://schemas.microsoft.com/office/spreadsheetml/2009/9/main" objectType="Drop" dropLines="24" dropStyle="combo" dx="16" fmlaLink="$S$25" fmlaRange="$Z$59:$AF$152" noThreeD="1" sel="1" val="0"/>
</file>

<file path=xl/ctrlProps/ctrlProp32.xml><?xml version="1.0" encoding="utf-8"?>
<formControlPr xmlns="http://schemas.microsoft.com/office/spreadsheetml/2009/9/main" objectType="Drop" dropLines="12" dropStyle="combo" dx="16" fmlaLink="$S$3" fmlaRange="$B$41:$B$44" noThreeD="1" sel="1" val="0"/>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Drop" dropLines="24" dropStyle="combo" dx="16" fmlaLink="$S$13" fmlaRange="$R$49:$X$142" noThreeD="1" sel="1" val="0"/>
</file>

<file path=xl/ctrlProps/ctrlProp35.xml><?xml version="1.0" encoding="utf-8"?>
<formControlPr xmlns="http://schemas.microsoft.com/office/spreadsheetml/2009/9/main" objectType="Drop" dropLines="24" dropStyle="combo" dx="16" fmlaLink="$S$14" fmlaRange="$R$49:$R$142" noThreeD="1" sel="1" val="0"/>
</file>

<file path=xl/ctrlProps/ctrlProp36.xml><?xml version="1.0" encoding="utf-8"?>
<formControlPr xmlns="http://schemas.microsoft.com/office/spreadsheetml/2009/9/main" objectType="Drop" dropLines="24" dropStyle="combo" dx="16" fmlaLink="$S$15" fmlaRange="$R$49:$R$142" noThreeD="1" sel="1" val="0"/>
</file>

<file path=xl/ctrlProps/ctrlProp37.xml><?xml version="1.0" encoding="utf-8"?>
<formControlPr xmlns="http://schemas.microsoft.com/office/spreadsheetml/2009/9/main" objectType="Drop" dropLines="24" dropStyle="combo" dx="16" fmlaLink="$S$21" fmlaRange="R$49:$R$142" noThreeD="1" sel="1" val="0"/>
</file>

<file path=xl/ctrlProps/ctrlProp38.xml><?xml version="1.0" encoding="utf-8"?>
<formControlPr xmlns="http://schemas.microsoft.com/office/spreadsheetml/2009/9/main" objectType="Drop" dropLines="24" dropStyle="combo" dx="16" fmlaLink="$S$22" fmlaRange="$R$49:$R$142" noThreeD="1" sel="22" val="15"/>
</file>

<file path=xl/ctrlProps/ctrlProp39.xml><?xml version="1.0" encoding="utf-8"?>
<formControlPr xmlns="http://schemas.microsoft.com/office/spreadsheetml/2009/9/main" objectType="Drop" dropLines="12" dropStyle="combo" dx="16" fmlaLink="$S$23" fmlaRange="$S$51:$S$99" noThreeD="1" sel="12" val="33"/>
</file>

<file path=xl/ctrlProps/ctrlProp4.xml><?xml version="1.0" encoding="utf-8"?>
<formControlPr xmlns="http://schemas.microsoft.com/office/spreadsheetml/2009/9/main" objectType="Drop" dropLines="3" dropStyle="combo" dx="16" fmlaLink="$T$3" fmlaRange="$B$60:$B$62" sel="1" val="0"/>
</file>

<file path=xl/ctrlProps/ctrlProp40.xml><?xml version="1.0" encoding="utf-8"?>
<formControlPr xmlns="http://schemas.microsoft.com/office/spreadsheetml/2009/9/main" objectType="Drop" dropLines="24" dropStyle="combo" dx="16" fmlaLink="$S$23" fmlaRange="$R$49:$R$142" noThreeD="1" sel="12" val="0"/>
</file>

<file path=xl/ctrlProps/ctrlProp41.xml><?xml version="1.0" encoding="utf-8"?>
<formControlPr xmlns="http://schemas.microsoft.com/office/spreadsheetml/2009/9/main" objectType="Drop" dropLines="12" dropStyle="combo" dx="16" fmlaLink="$S$3" fmlaRange="$B$39:$B$42" noThreeD="1" sel="1" val="0"/>
</file>

<file path=xl/ctrlProps/ctrlProp42.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Drop" dropLines="12" dropStyle="combo" dx="16" fmlaLink="$T$15" fmlaRange="$Z$74:$Z$120" noThreeD="1" sel="1" val="0"/>
</file>

<file path=xl/ctrlProps/ctrlProp7.xml><?xml version="1.0" encoding="utf-8"?>
<formControlPr xmlns="http://schemas.microsoft.com/office/spreadsheetml/2009/9/main" objectType="Drop" dropLines="12" dropStyle="combo" dx="16" fmlaLink="$T$16" fmlaRange="$Z$74:$Z$120" noThreeD="1" sel="1" val="0"/>
</file>

<file path=xl/ctrlProps/ctrlProp8.xml><?xml version="1.0" encoding="utf-8"?>
<formControlPr xmlns="http://schemas.microsoft.com/office/spreadsheetml/2009/9/main" objectType="Drop" dropLines="12" dropStyle="combo" dx="16" fmlaLink="$T$17" fmlaRange="$Z$74:$Z$120" noThreeD="1" sel="1" val="0"/>
</file>

<file path=xl/ctrlProps/ctrlProp9.xml><?xml version="1.0" encoding="utf-8"?>
<formControlPr xmlns="http://schemas.microsoft.com/office/spreadsheetml/2009/9/main" objectType="Drop" dropLines="3" dropStyle="combo" dx="16" fmlaLink="$T$3" fmlaRange="$B$67:$B$69"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Summary!Print_Area"/></Relationships>
</file>

<file path=xl/drawings/drawing1.xml><?xml version="1.0" encoding="utf-8"?>
<xdr:wsDr xmlns:xdr="http://schemas.openxmlformats.org/drawingml/2006/spreadsheetDrawing" xmlns:a="http://schemas.openxmlformats.org/drawingml/2006/main">
  <xdr:twoCellAnchor>
    <xdr:from>
      <xdr:col>12</xdr:col>
      <xdr:colOff>466725</xdr:colOff>
      <xdr:row>1</xdr:row>
      <xdr:rowOff>114300</xdr:rowOff>
    </xdr:from>
    <xdr:to>
      <xdr:col>13</xdr:col>
      <xdr:colOff>504825</xdr:colOff>
      <xdr:row>4</xdr:row>
      <xdr:rowOff>238125</xdr:rowOff>
    </xdr:to>
    <xdr:pic>
      <xdr:nvPicPr>
        <xdr:cNvPr id="1043" name="Picture 1" descr="CT_Main_Greyscale">
          <a:extLst>
            <a:ext uri="{FF2B5EF4-FFF2-40B4-BE49-F238E27FC236}">
              <a16:creationId xmlns:a16="http://schemas.microsoft.com/office/drawing/2014/main" id="{00000000-0008-0000-0000-000013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15200" y="276225"/>
          <a:ext cx="6477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66675</xdr:rowOff>
    </xdr:from>
    <xdr:to>
      <xdr:col>14</xdr:col>
      <xdr:colOff>152400</xdr:colOff>
      <xdr:row>36</xdr:row>
      <xdr:rowOff>19050</xdr:rowOff>
    </xdr:to>
    <xdr:sp macro="" textlink="">
      <xdr:nvSpPr>
        <xdr:cNvPr id="1044" name="Rectangle 2">
          <a:extLst>
            <a:ext uri="{FF2B5EF4-FFF2-40B4-BE49-F238E27FC236}">
              <a16:creationId xmlns:a16="http://schemas.microsoft.com/office/drawing/2014/main" id="{00000000-0008-0000-0000-000014040000}"/>
            </a:ext>
          </a:extLst>
        </xdr:cNvPr>
        <xdr:cNvSpPr>
          <a:spLocks noChangeArrowheads="1"/>
        </xdr:cNvSpPr>
      </xdr:nvSpPr>
      <xdr:spPr bwMode="auto">
        <a:xfrm>
          <a:off x="85725" y="66675"/>
          <a:ext cx="8134350" cy="66103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236220</xdr:colOff>
      <xdr:row>2</xdr:row>
      <xdr:rowOff>40005</xdr:rowOff>
    </xdr:from>
    <xdr:to>
      <xdr:col>16</xdr:col>
      <xdr:colOff>539115</xdr:colOff>
      <xdr:row>23</xdr:row>
      <xdr:rowOff>66683</xdr:rowOff>
    </xdr:to>
    <xdr:sp macro="" textlink="">
      <xdr:nvSpPr>
        <xdr:cNvPr id="16385" name="Text Box 1">
          <a:extLst>
            <a:ext uri="{FF2B5EF4-FFF2-40B4-BE49-F238E27FC236}">
              <a16:creationId xmlns:a16="http://schemas.microsoft.com/office/drawing/2014/main" id="{00000000-0008-0000-0900-000001400000}"/>
            </a:ext>
          </a:extLst>
        </xdr:cNvPr>
        <xdr:cNvSpPr txBox="1">
          <a:spLocks noChangeArrowheads="1"/>
        </xdr:cNvSpPr>
      </xdr:nvSpPr>
      <xdr:spPr bwMode="auto">
        <a:xfrm>
          <a:off x="238125" y="409575"/>
          <a:ext cx="9686925" cy="3419475"/>
        </a:xfrm>
        <a:prstGeom prst="rect">
          <a:avLst/>
        </a:prstGeom>
        <a:solidFill>
          <a:srgbClr xmlns:mc="http://schemas.openxmlformats.org/markup-compatibility/2006" xmlns:a14="http://schemas.microsoft.com/office/drawing/2010/main" val="339966" mc:Ignorable="a14" a14:legacySpreadsheetColorIndex="5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Council made a resolution on 26 June 2012 to the extent that development within the PIA, consistent with the planning scheme and infrastructure planning may be eligble for infrastructure contribution waivers such that local government infrastructure contributions payable do not exceed the amounts suggested by Queensland Government response to the report by the infrastructure charges taskforce (April, 2011). </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Criteria about the approval and commencement status of the development, and conditions of approval also apply. </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Conditions:</a:t>
          </a:r>
          <a:endParaRPr lang="en-AU" sz="1000" b="0" i="0" u="none" strike="noStrike" baseline="0">
            <a:solidFill>
              <a:srgbClr val="000000"/>
            </a:solidFill>
            <a:latin typeface="Arial"/>
            <a:cs typeface="Arial"/>
          </a:endParaRPr>
        </a:p>
        <a:p>
          <a:pPr rtl="0"/>
          <a:r>
            <a:rPr lang="en-AU" sz="1000" b="0" i="0" u="none" strike="noStrike" baseline="0">
              <a:solidFill>
                <a:srgbClr val="000000"/>
              </a:solidFill>
              <a:latin typeface="Arial"/>
              <a:cs typeface="Arial"/>
            </a:rPr>
            <a:t>   -  </a:t>
          </a:r>
          <a:r>
            <a:rPr lang="en-AU" sz="1100" b="0" i="0" baseline="0">
              <a:effectLst/>
              <a:latin typeface="+mn-lt"/>
              <a:ea typeface="+mn-ea"/>
              <a:cs typeface="+mn-cs"/>
            </a:rPr>
            <a:t>The average density (e.g., lot size, dwellings, population) is consistent with the specific outcomes and probable solutions of the planning scheme</a:t>
          </a:r>
          <a:endParaRPr lang="en-AU" sz="1000">
            <a:effectLst/>
          </a:endParaRPr>
        </a:p>
        <a:p>
          <a:pPr rtl="0"/>
          <a:r>
            <a:rPr lang="en-AU" sz="1100" b="0" i="0" baseline="0">
              <a:effectLst/>
              <a:latin typeface="+mn-lt"/>
              <a:ea typeface="+mn-ea"/>
              <a:cs typeface="+mn-cs"/>
            </a:rPr>
            <a:t>   -  The development is otherwise consistent with the specific outcomes and probable solutions of the planning scheme</a:t>
          </a:r>
          <a:endParaRPr lang="en-AU" sz="1000">
            <a:effectLst/>
          </a:endParaRPr>
        </a:p>
        <a:p>
          <a:pPr rtl="0"/>
          <a:r>
            <a:rPr lang="en-AU" sz="1100">
              <a:effectLst/>
              <a:latin typeface="+mn-lt"/>
              <a:ea typeface="+mn-ea"/>
              <a:cs typeface="+mn-cs"/>
            </a:rPr>
            <a:t>   -  The development is located within the Priority Infrastructure Area</a:t>
          </a:r>
          <a:endParaRPr lang="en-AU" sz="1000">
            <a:effectLst/>
          </a:endParaRPr>
        </a:p>
        <a:p>
          <a:pPr rtl="0"/>
          <a:r>
            <a:rPr lang="en-AU" sz="1100" b="0" i="0" baseline="0">
              <a:effectLst/>
              <a:latin typeface="+mn-lt"/>
              <a:ea typeface="+mn-ea"/>
              <a:cs typeface="+mn-cs"/>
            </a:rPr>
            <a:t>   -  The application was approved prior to the 1 July 2011 but  no operational works or building works commenced before 1 May 2011.</a:t>
          </a:r>
          <a:endParaRPr lang="en-AU" sz="1000">
            <a:effectLst/>
          </a:endParaRPr>
        </a:p>
        <a:p>
          <a:pPr rtl="0"/>
          <a:r>
            <a:rPr lang="en-AU" sz="1100" b="0" i="0" baseline="0">
              <a:effectLst/>
              <a:latin typeface="+mn-lt"/>
              <a:ea typeface="+mn-ea"/>
              <a:cs typeface="+mn-cs"/>
            </a:rPr>
            <a:t>   -  Payment of contributions are to be made between 1 July 2012 and 30 June 2014.</a:t>
          </a:r>
          <a:endParaRPr lang="en-AU" sz="1000">
            <a:effectLst/>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effect of Waiver 6 is not applied in this calculator due to very limited scope of use. If above criteria are met,  please consult with council.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38100</xdr:rowOff>
    </xdr:from>
    <xdr:to>
      <xdr:col>10</xdr:col>
      <xdr:colOff>114300</xdr:colOff>
      <xdr:row>19</xdr:row>
      <xdr:rowOff>0</xdr:rowOff>
    </xdr:to>
    <xdr:sp macro="" textlink="">
      <xdr:nvSpPr>
        <xdr:cNvPr id="6149" name="Text Box 5">
          <a:extLst>
            <a:ext uri="{FF2B5EF4-FFF2-40B4-BE49-F238E27FC236}">
              <a16:creationId xmlns:a16="http://schemas.microsoft.com/office/drawing/2014/main" id="{00000000-0008-0000-0100-000005180000}"/>
            </a:ext>
          </a:extLst>
        </xdr:cNvPr>
        <xdr:cNvSpPr txBox="1">
          <a:spLocks noChangeArrowheads="1"/>
        </xdr:cNvSpPr>
      </xdr:nvSpPr>
      <xdr:spPr bwMode="auto">
        <a:xfrm>
          <a:off x="228600" y="3609975"/>
          <a:ext cx="7343775" cy="342900"/>
        </a:xfrm>
        <a:prstGeom prst="rect">
          <a:avLst/>
        </a:prstGeom>
        <a:solidFill>
          <a:srgbClr xmlns:mc="http://schemas.openxmlformats.org/markup-compatibility/2006" xmlns:a14="http://schemas.microsoft.com/office/drawing/2010/main" val="339966" mc:Ignorable="a14" a14:legacySpreadsheetColorIndex="5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At time of payment, these indices should be updated to those published by the Australian Bureau of Statistics, as applicable to the 2nd preceding financial quarter (e.g., payment in Jan - Mar '12 financial quarter should use indices published for Sep 2011).</a:t>
          </a:r>
        </a:p>
      </xdr:txBody>
    </xdr:sp>
    <xdr:clientData/>
  </xdr:twoCellAnchor>
  <xdr:twoCellAnchor>
    <xdr:from>
      <xdr:col>0</xdr:col>
      <xdr:colOff>217170</xdr:colOff>
      <xdr:row>44</xdr:row>
      <xdr:rowOff>0</xdr:rowOff>
    </xdr:from>
    <xdr:to>
      <xdr:col>2</xdr:col>
      <xdr:colOff>264795</xdr:colOff>
      <xdr:row>47</xdr:row>
      <xdr:rowOff>11484</xdr:rowOff>
    </xdr:to>
    <xdr:sp macro="" textlink="">
      <xdr:nvSpPr>
        <xdr:cNvPr id="6150" name="AutoShape 6">
          <a:hlinkClick xmlns:r="http://schemas.openxmlformats.org/officeDocument/2006/relationships" r:id="rId1"/>
          <a:extLst>
            <a:ext uri="{FF2B5EF4-FFF2-40B4-BE49-F238E27FC236}">
              <a16:creationId xmlns:a16="http://schemas.microsoft.com/office/drawing/2014/main" id="{00000000-0008-0000-0100-000006180000}"/>
            </a:ext>
          </a:extLst>
        </xdr:cNvPr>
        <xdr:cNvSpPr>
          <a:spLocks noChangeArrowheads="1"/>
        </xdr:cNvSpPr>
      </xdr:nvSpPr>
      <xdr:spPr bwMode="auto">
        <a:xfrm>
          <a:off x="219075" y="11591925"/>
          <a:ext cx="895350" cy="561975"/>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AU" sz="1000" b="0" i="0" u="none" strike="noStrike" baseline="0">
              <a:solidFill>
                <a:srgbClr val="000000"/>
              </a:solidFill>
              <a:latin typeface="Arial"/>
              <a:cs typeface="Arial"/>
            </a:rPr>
            <a:t>PRINT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5</xdr:col>
          <xdr:colOff>19050</xdr:colOff>
          <xdr:row>14</xdr:row>
          <xdr:rowOff>9525</xdr:rowOff>
        </xdr:to>
        <xdr:sp macro="" textlink="">
          <xdr:nvSpPr>
            <xdr:cNvPr id="14337" name="Drop Down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9525</xdr:rowOff>
        </xdr:from>
        <xdr:to>
          <xdr:col>5</xdr:col>
          <xdr:colOff>19050</xdr:colOff>
          <xdr:row>15</xdr:row>
          <xdr:rowOff>19050</xdr:rowOff>
        </xdr:to>
        <xdr:sp macro="" textlink="">
          <xdr:nvSpPr>
            <xdr:cNvPr id="14338" name="Drop Down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0</xdr:rowOff>
        </xdr:from>
        <xdr:to>
          <xdr:col>5</xdr:col>
          <xdr:colOff>19050</xdr:colOff>
          <xdr:row>16</xdr:row>
          <xdr:rowOff>9525</xdr:rowOff>
        </xdr:to>
        <xdr:sp macro="" textlink="">
          <xdr:nvSpPr>
            <xdr:cNvPr id="14339" name="Drop Down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2</xdr:row>
          <xdr:rowOff>0</xdr:rowOff>
        </xdr:from>
        <xdr:to>
          <xdr:col>7</xdr:col>
          <xdr:colOff>238125</xdr:colOff>
          <xdr:row>3</xdr:row>
          <xdr:rowOff>47625</xdr:rowOff>
        </xdr:to>
        <xdr:sp macro="" textlink="">
          <xdr:nvSpPr>
            <xdr:cNvPr id="14343" name="Drop Down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371475</xdr:colOff>
          <xdr:row>1</xdr:row>
          <xdr:rowOff>104775</xdr:rowOff>
        </xdr:from>
        <xdr:to>
          <xdr:col>13</xdr:col>
          <xdr:colOff>542925</xdr:colOff>
          <xdr:row>1</xdr:row>
          <xdr:rowOff>571500</xdr:rowOff>
        </xdr:to>
        <xdr:sp macro="" textlink="">
          <xdr:nvSpPr>
            <xdr:cNvPr id="14352" name="Button 16" hidden="1">
              <a:extLst>
                <a:ext uri="{63B3BB69-23CF-44E3-9099-C40C66FF867C}">
                  <a14:compatExt spid="_x0000_s14352"/>
                </a:ext>
                <a:ext uri="{FF2B5EF4-FFF2-40B4-BE49-F238E27FC236}">
                  <a16:creationId xmlns:a16="http://schemas.microsoft.com/office/drawing/2014/main" id="{00000000-0008-0000-0200-0000103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a:t>
              </a:r>
            </a:p>
          </xdr:txBody>
        </xdr:sp>
        <xdr:clientData fPrintsWithSheet="0"/>
      </xdr:twoCellAnchor>
    </mc:Choice>
    <mc:Fallback/>
  </mc:AlternateContent>
  <xdr:twoCellAnchor>
    <xdr:from>
      <xdr:col>1</xdr:col>
      <xdr:colOff>38100</xdr:colOff>
      <xdr:row>1</xdr:row>
      <xdr:rowOff>152400</xdr:rowOff>
    </xdr:from>
    <xdr:to>
      <xdr:col>11</xdr:col>
      <xdr:colOff>491492</xdr:colOff>
      <xdr:row>1</xdr:row>
      <xdr:rowOff>607794</xdr:rowOff>
    </xdr:to>
    <xdr:sp macro="" textlink="">
      <xdr:nvSpPr>
        <xdr:cNvPr id="14357" name="Text Box 21">
          <a:extLst>
            <a:ext uri="{FF2B5EF4-FFF2-40B4-BE49-F238E27FC236}">
              <a16:creationId xmlns:a16="http://schemas.microsoft.com/office/drawing/2014/main" id="{00000000-0008-0000-0200-000015380000}"/>
            </a:ext>
          </a:extLst>
        </xdr:cNvPr>
        <xdr:cNvSpPr txBox="1">
          <a:spLocks noChangeArrowheads="1"/>
        </xdr:cNvSpPr>
      </xdr:nvSpPr>
      <xdr:spPr bwMode="auto">
        <a:xfrm>
          <a:off x="409575" y="352425"/>
          <a:ext cx="7772400" cy="4476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00CC99"/>
              </a:solidFill>
            </a14:hiddenFill>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The policy applies to all land connected, or Council intends to be connected, or of zoning for which the planning scheme requires connection to the public sewer system (Policy s2).</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14</xdr:row>
          <xdr:rowOff>0</xdr:rowOff>
        </xdr:from>
        <xdr:to>
          <xdr:col>5</xdr:col>
          <xdr:colOff>9525</xdr:colOff>
          <xdr:row>15</xdr:row>
          <xdr:rowOff>9525</xdr:rowOff>
        </xdr:to>
        <xdr:sp macro="" textlink="">
          <xdr:nvSpPr>
            <xdr:cNvPr id="7198" name="Drop Down 30" hidden="1">
              <a:extLst>
                <a:ext uri="{63B3BB69-23CF-44E3-9099-C40C66FF867C}">
                  <a14:compatExt spid="_x0000_s7198"/>
                </a:ext>
                <a:ext uri="{FF2B5EF4-FFF2-40B4-BE49-F238E27FC236}">
                  <a16:creationId xmlns:a16="http://schemas.microsoft.com/office/drawing/2014/main" id="{00000000-0008-0000-03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9525</xdr:rowOff>
        </xdr:from>
        <xdr:to>
          <xdr:col>5</xdr:col>
          <xdr:colOff>9525</xdr:colOff>
          <xdr:row>16</xdr:row>
          <xdr:rowOff>9525</xdr:rowOff>
        </xdr:to>
        <xdr:sp macro="" textlink="">
          <xdr:nvSpPr>
            <xdr:cNvPr id="7199" name="Drop Down 31" hidden="1">
              <a:extLst>
                <a:ext uri="{63B3BB69-23CF-44E3-9099-C40C66FF867C}">
                  <a14:compatExt spid="_x0000_s7199"/>
                </a:ext>
                <a:ext uri="{FF2B5EF4-FFF2-40B4-BE49-F238E27FC236}">
                  <a16:creationId xmlns:a16="http://schemas.microsoft.com/office/drawing/2014/main" id="{00000000-0008-0000-03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0</xdr:rowOff>
        </xdr:from>
        <xdr:to>
          <xdr:col>5</xdr:col>
          <xdr:colOff>9525</xdr:colOff>
          <xdr:row>17</xdr:row>
          <xdr:rowOff>0</xdr:rowOff>
        </xdr:to>
        <xdr:sp macro="" textlink="">
          <xdr:nvSpPr>
            <xdr:cNvPr id="7200" name="Drop Down 32" hidden="1">
              <a:extLst>
                <a:ext uri="{63B3BB69-23CF-44E3-9099-C40C66FF867C}">
                  <a14:compatExt spid="_x0000_s7200"/>
                </a:ext>
                <a:ext uri="{FF2B5EF4-FFF2-40B4-BE49-F238E27FC236}">
                  <a16:creationId xmlns:a16="http://schemas.microsoft.com/office/drawing/2014/main" id="{00000000-0008-0000-03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xdr:row>
          <xdr:rowOff>9525</xdr:rowOff>
        </xdr:from>
        <xdr:to>
          <xdr:col>7</xdr:col>
          <xdr:colOff>371475</xdr:colOff>
          <xdr:row>3</xdr:row>
          <xdr:rowOff>57150</xdr:rowOff>
        </xdr:to>
        <xdr:sp macro="" textlink="">
          <xdr:nvSpPr>
            <xdr:cNvPr id="7201" name="Drop Down 33" hidden="1">
              <a:extLst>
                <a:ext uri="{63B3BB69-23CF-44E3-9099-C40C66FF867C}">
                  <a14:compatExt spid="_x0000_s7201"/>
                </a:ext>
                <a:ext uri="{FF2B5EF4-FFF2-40B4-BE49-F238E27FC236}">
                  <a16:creationId xmlns:a16="http://schemas.microsoft.com/office/drawing/2014/main" id="{00000000-0008-0000-03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xdr:row>
          <xdr:rowOff>161925</xdr:rowOff>
        </xdr:from>
        <xdr:to>
          <xdr:col>14</xdr:col>
          <xdr:colOff>114300</xdr:colOff>
          <xdr:row>1</xdr:row>
          <xdr:rowOff>561975</xdr:rowOff>
        </xdr:to>
        <xdr:sp macro="" textlink="">
          <xdr:nvSpPr>
            <xdr:cNvPr id="7207" name="Button 39" hidden="1">
              <a:extLst>
                <a:ext uri="{63B3BB69-23CF-44E3-9099-C40C66FF867C}">
                  <a14:compatExt spid="_x0000_s7207"/>
                </a:ext>
                <a:ext uri="{FF2B5EF4-FFF2-40B4-BE49-F238E27FC236}">
                  <a16:creationId xmlns:a16="http://schemas.microsoft.com/office/drawing/2014/main" id="{00000000-0008-0000-0300-0000271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a:t>
              </a:r>
            </a:p>
          </xdr:txBody>
        </xdr:sp>
        <xdr:clientData fPrintsWithSheet="0"/>
      </xdr:twoCellAnchor>
    </mc:Choice>
    <mc:Fallback/>
  </mc:AlternateContent>
  <xdr:twoCellAnchor>
    <xdr:from>
      <xdr:col>0</xdr:col>
      <xdr:colOff>255270</xdr:colOff>
      <xdr:row>1</xdr:row>
      <xdr:rowOff>150495</xdr:rowOff>
    </xdr:from>
    <xdr:to>
      <xdr:col>12</xdr:col>
      <xdr:colOff>150495</xdr:colOff>
      <xdr:row>1</xdr:row>
      <xdr:rowOff>645795</xdr:rowOff>
    </xdr:to>
    <xdr:sp macro="" textlink="">
      <xdr:nvSpPr>
        <xdr:cNvPr id="7209" name="Text Box 41">
          <a:extLst>
            <a:ext uri="{FF2B5EF4-FFF2-40B4-BE49-F238E27FC236}">
              <a16:creationId xmlns:a16="http://schemas.microsoft.com/office/drawing/2014/main" id="{00000000-0008-0000-0300-0000291C0000}"/>
            </a:ext>
          </a:extLst>
        </xdr:cNvPr>
        <xdr:cNvSpPr txBox="1">
          <a:spLocks noChangeArrowheads="1"/>
        </xdr:cNvSpPr>
      </xdr:nvSpPr>
      <xdr:spPr bwMode="auto">
        <a:xfrm>
          <a:off x="257175" y="342900"/>
          <a:ext cx="7915275" cy="495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00CC99"/>
              </a:solidFill>
            </a14:hiddenFill>
          </a:ext>
        </a:extLst>
      </xdr:spPr>
      <xdr:txBody>
        <a:bodyPr vertOverflow="clip" wrap="square" lIns="27432" tIns="18288" rIns="0" bIns="18288" anchor="ctr" upright="1"/>
        <a:lstStyle/>
        <a:p>
          <a:pPr algn="l" rtl="0">
            <a:lnSpc>
              <a:spcPts val="900"/>
            </a:lnSpc>
            <a:defRPr sz="1000"/>
          </a:pPr>
          <a:r>
            <a:rPr lang="en-AU" sz="1000" b="0" i="0" u="none" strike="noStrike" baseline="0">
              <a:solidFill>
                <a:srgbClr val="000000"/>
              </a:solidFill>
              <a:latin typeface="Arial"/>
              <a:cs typeface="Arial"/>
            </a:rPr>
            <a:t>The policy applies to all land connected, or Council intends for connection, or of zoning for which the planning scheme requires connection to the public water supply system. Elements of Rupertswood and Rangewood subject to a separate infrastructure agreement are excluded from the policy (Policy s2).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1</xdr:row>
      <xdr:rowOff>93345</xdr:rowOff>
    </xdr:from>
    <xdr:to>
      <xdr:col>10</xdr:col>
      <xdr:colOff>0</xdr:colOff>
      <xdr:row>1</xdr:row>
      <xdr:rowOff>657452</xdr:rowOff>
    </xdr:to>
    <xdr:sp macro="" textlink="">
      <xdr:nvSpPr>
        <xdr:cNvPr id="10244" name="Text Box 4">
          <a:extLst>
            <a:ext uri="{FF2B5EF4-FFF2-40B4-BE49-F238E27FC236}">
              <a16:creationId xmlns:a16="http://schemas.microsoft.com/office/drawing/2014/main" id="{00000000-0008-0000-0400-000004280000}"/>
            </a:ext>
          </a:extLst>
        </xdr:cNvPr>
        <xdr:cNvSpPr txBox="1">
          <a:spLocks noChangeArrowheads="1"/>
        </xdr:cNvSpPr>
      </xdr:nvSpPr>
      <xdr:spPr bwMode="auto">
        <a:xfrm>
          <a:off x="76200" y="295275"/>
          <a:ext cx="6086475" cy="5619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00CC99"/>
              </a:solidFill>
            </a14:hiddenFill>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The policy applies to any subdivision of land throughout the City of Thuringowa planning scheme area, other than in the Rural zoned land (Policy s1). Monetary contributions may be applicable in-lieu of land (Policy s3).</a:t>
          </a:r>
        </a:p>
      </xdr:txBody>
    </xdr:sp>
    <xdr:clientData/>
  </xdr:twoCellAnchor>
  <mc:AlternateContent xmlns:mc="http://schemas.openxmlformats.org/markup-compatibility/2006">
    <mc:Choice xmlns:a14="http://schemas.microsoft.com/office/drawing/2010/main" Requires="a14">
      <xdr:twoCellAnchor>
        <xdr:from>
          <xdr:col>10</xdr:col>
          <xdr:colOff>304800</xdr:colOff>
          <xdr:row>1</xdr:row>
          <xdr:rowOff>171450</xdr:rowOff>
        </xdr:from>
        <xdr:to>
          <xdr:col>11</xdr:col>
          <xdr:colOff>514350</xdr:colOff>
          <xdr:row>1</xdr:row>
          <xdr:rowOff>495300</xdr:rowOff>
        </xdr:to>
        <xdr:sp macro="" textlink="">
          <xdr:nvSpPr>
            <xdr:cNvPr id="10245" name="Button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295275</xdr:colOff>
          <xdr:row>7</xdr:row>
          <xdr:rowOff>142875</xdr:rowOff>
        </xdr:from>
        <xdr:to>
          <xdr:col>7</xdr:col>
          <xdr:colOff>219075</xdr:colOff>
          <xdr:row>9</xdr:row>
          <xdr:rowOff>38100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Conditions of approval require contributions at rates applicable at the time of payment.</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236220</xdr:colOff>
      <xdr:row>1</xdr:row>
      <xdr:rowOff>47625</xdr:rowOff>
    </xdr:from>
    <xdr:to>
      <xdr:col>13</xdr:col>
      <xdr:colOff>445770</xdr:colOff>
      <xdr:row>1</xdr:row>
      <xdr:rowOff>664845</xdr:rowOff>
    </xdr:to>
    <xdr:sp macro="" textlink="">
      <xdr:nvSpPr>
        <xdr:cNvPr id="9219" name="Text Box 3">
          <a:extLst>
            <a:ext uri="{FF2B5EF4-FFF2-40B4-BE49-F238E27FC236}">
              <a16:creationId xmlns:a16="http://schemas.microsoft.com/office/drawing/2014/main" id="{00000000-0008-0000-0500-000003240000}"/>
            </a:ext>
          </a:extLst>
        </xdr:cNvPr>
        <xdr:cNvSpPr txBox="1">
          <a:spLocks noChangeArrowheads="1"/>
        </xdr:cNvSpPr>
      </xdr:nvSpPr>
      <xdr:spPr bwMode="auto">
        <a:xfrm>
          <a:off x="238125" y="257175"/>
          <a:ext cx="8153400"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00CC99"/>
              </a:solidFill>
            </a14:hiddenFill>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The policy applies to an existing Sub-regional centre defined by a map in the policy, which allows Council to accept contributions in-lieu of the shortfall of on-site car parking spaces where it is demonstrated to be impractical, unreasonable, inconsistent with the City Centre Masterplan, and Council's consideration of a traffic impact assessment determines that charges in-lieu of the shortfall are warranted (Policy s2).</a:t>
          </a:r>
        </a:p>
      </xdr:txBody>
    </xdr:sp>
    <xdr:clientData/>
  </xdr:twoCellAnchor>
  <mc:AlternateContent xmlns:mc="http://schemas.openxmlformats.org/markup-compatibility/2006">
    <mc:Choice xmlns:a14="http://schemas.microsoft.com/office/drawing/2010/main" Requires="a14">
      <xdr:twoCellAnchor>
        <xdr:from>
          <xdr:col>14</xdr:col>
          <xdr:colOff>38100</xdr:colOff>
          <xdr:row>1</xdr:row>
          <xdr:rowOff>123825</xdr:rowOff>
        </xdr:from>
        <xdr:to>
          <xdr:col>15</xdr:col>
          <xdr:colOff>276225</xdr:colOff>
          <xdr:row>1</xdr:row>
          <xdr:rowOff>609600</xdr:rowOff>
        </xdr:to>
        <xdr:sp macro="" textlink="">
          <xdr:nvSpPr>
            <xdr:cNvPr id="9220" name="Button 4"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5</xdr:row>
          <xdr:rowOff>104775</xdr:rowOff>
        </xdr:from>
        <xdr:to>
          <xdr:col>7</xdr:col>
          <xdr:colOff>285750</xdr:colOff>
          <xdr:row>6</xdr:row>
          <xdr:rowOff>209550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5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Conditions of approval require contributions at rates applicable at the time of payment.</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5</xdr:col>
          <xdr:colOff>0</xdr:colOff>
          <xdr:row>14</xdr:row>
          <xdr:rowOff>9525</xdr:rowOff>
        </xdr:to>
        <xdr:sp macro="" textlink="">
          <xdr:nvSpPr>
            <xdr:cNvPr id="15372" name="Drop Down 12" hidden="1">
              <a:extLst>
                <a:ext uri="{63B3BB69-23CF-44E3-9099-C40C66FF867C}">
                  <a14:compatExt spid="_x0000_s15372"/>
                </a:ext>
                <a:ext uri="{FF2B5EF4-FFF2-40B4-BE49-F238E27FC236}">
                  <a16:creationId xmlns:a16="http://schemas.microsoft.com/office/drawing/2014/main" id="{00000000-0008-0000-0600-00000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200025</xdr:rowOff>
        </xdr:from>
        <xdr:to>
          <xdr:col>5</xdr:col>
          <xdr:colOff>0</xdr:colOff>
          <xdr:row>15</xdr:row>
          <xdr:rowOff>19050</xdr:rowOff>
        </xdr:to>
        <xdr:sp macro="" textlink="">
          <xdr:nvSpPr>
            <xdr:cNvPr id="15373" name="Drop Down 13" hidden="1">
              <a:extLst>
                <a:ext uri="{63B3BB69-23CF-44E3-9099-C40C66FF867C}">
                  <a14:compatExt spid="_x0000_s15373"/>
                </a:ext>
                <a:ext uri="{FF2B5EF4-FFF2-40B4-BE49-F238E27FC236}">
                  <a16:creationId xmlns:a16="http://schemas.microsoft.com/office/drawing/2014/main" id="{00000000-0008-0000-0600-00000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0</xdr:rowOff>
        </xdr:from>
        <xdr:to>
          <xdr:col>5</xdr:col>
          <xdr:colOff>0</xdr:colOff>
          <xdr:row>16</xdr:row>
          <xdr:rowOff>9525</xdr:rowOff>
        </xdr:to>
        <xdr:sp macro="" textlink="">
          <xdr:nvSpPr>
            <xdr:cNvPr id="15374" name="Drop Down 14" hidden="1">
              <a:extLst>
                <a:ext uri="{63B3BB69-23CF-44E3-9099-C40C66FF867C}">
                  <a14:compatExt spid="_x0000_s15374"/>
                </a:ext>
                <a:ext uri="{FF2B5EF4-FFF2-40B4-BE49-F238E27FC236}">
                  <a16:creationId xmlns:a16="http://schemas.microsoft.com/office/drawing/2014/main" id="{00000000-0008-0000-0600-00000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0</xdr:rowOff>
        </xdr:from>
        <xdr:to>
          <xdr:col>5</xdr:col>
          <xdr:colOff>19050</xdr:colOff>
          <xdr:row>22</xdr:row>
          <xdr:rowOff>9525</xdr:rowOff>
        </xdr:to>
        <xdr:sp macro="" textlink="">
          <xdr:nvSpPr>
            <xdr:cNvPr id="15375" name="Drop Down 15" hidden="1">
              <a:extLst>
                <a:ext uri="{63B3BB69-23CF-44E3-9099-C40C66FF867C}">
                  <a14:compatExt spid="_x0000_s15375"/>
                </a:ext>
                <a:ext uri="{FF2B5EF4-FFF2-40B4-BE49-F238E27FC236}">
                  <a16:creationId xmlns:a16="http://schemas.microsoft.com/office/drawing/2014/main" id="{00000000-0008-0000-0600-00000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5</xdr:col>
          <xdr:colOff>9525</xdr:colOff>
          <xdr:row>23</xdr:row>
          <xdr:rowOff>9525</xdr:rowOff>
        </xdr:to>
        <xdr:sp macro="" textlink="">
          <xdr:nvSpPr>
            <xdr:cNvPr id="15376" name="Drop Down 16" hidden="1">
              <a:extLst>
                <a:ext uri="{63B3BB69-23CF-44E3-9099-C40C66FF867C}">
                  <a14:compatExt spid="_x0000_s15376"/>
                </a:ext>
                <a:ext uri="{FF2B5EF4-FFF2-40B4-BE49-F238E27FC236}">
                  <a16:creationId xmlns:a16="http://schemas.microsoft.com/office/drawing/2014/main" id="{00000000-0008-0000-0600-00001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0</xdr:rowOff>
        </xdr:from>
        <xdr:to>
          <xdr:col>5</xdr:col>
          <xdr:colOff>19050</xdr:colOff>
          <xdr:row>24</xdr:row>
          <xdr:rowOff>9525</xdr:rowOff>
        </xdr:to>
        <xdr:sp macro="" textlink="">
          <xdr:nvSpPr>
            <xdr:cNvPr id="15377" name="Drop Down 17" hidden="1">
              <a:extLst>
                <a:ext uri="{63B3BB69-23CF-44E3-9099-C40C66FF867C}">
                  <a14:compatExt spid="_x0000_s15377"/>
                </a:ext>
                <a:ext uri="{FF2B5EF4-FFF2-40B4-BE49-F238E27FC236}">
                  <a16:creationId xmlns:a16="http://schemas.microsoft.com/office/drawing/2014/main" id="{00000000-0008-0000-0600-00001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0</xdr:rowOff>
        </xdr:from>
        <xdr:to>
          <xdr:col>5</xdr:col>
          <xdr:colOff>0</xdr:colOff>
          <xdr:row>24</xdr:row>
          <xdr:rowOff>9525</xdr:rowOff>
        </xdr:to>
        <xdr:sp macro="" textlink="">
          <xdr:nvSpPr>
            <xdr:cNvPr id="15378" name="Drop Down 18" hidden="1">
              <a:extLst>
                <a:ext uri="{63B3BB69-23CF-44E3-9099-C40C66FF867C}">
                  <a14:compatExt spid="_x0000_s15378"/>
                </a:ext>
                <a:ext uri="{FF2B5EF4-FFF2-40B4-BE49-F238E27FC236}">
                  <a16:creationId xmlns:a16="http://schemas.microsoft.com/office/drawing/2014/main" id="{00000000-0008-0000-0600-00001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xdr:row>
          <xdr:rowOff>57150</xdr:rowOff>
        </xdr:from>
        <xdr:to>
          <xdr:col>7</xdr:col>
          <xdr:colOff>381000</xdr:colOff>
          <xdr:row>3</xdr:row>
          <xdr:rowOff>66675</xdr:rowOff>
        </xdr:to>
        <xdr:sp macro="" textlink="">
          <xdr:nvSpPr>
            <xdr:cNvPr id="15379" name="Drop Down 19" hidden="1">
              <a:extLst>
                <a:ext uri="{63B3BB69-23CF-44E3-9099-C40C66FF867C}">
                  <a14:compatExt spid="_x0000_s15379"/>
                </a:ext>
                <a:ext uri="{FF2B5EF4-FFF2-40B4-BE49-F238E27FC236}">
                  <a16:creationId xmlns:a16="http://schemas.microsoft.com/office/drawing/2014/main" id="{00000000-0008-0000-0600-00001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47625</xdr:colOff>
      <xdr:row>1</xdr:row>
      <xdr:rowOff>123825</xdr:rowOff>
    </xdr:from>
    <xdr:to>
      <xdr:col>11</xdr:col>
      <xdr:colOff>407669</xdr:colOff>
      <xdr:row>1</xdr:row>
      <xdr:rowOff>819150</xdr:rowOff>
    </xdr:to>
    <xdr:sp macro="" textlink="">
      <xdr:nvSpPr>
        <xdr:cNvPr id="15380" name="Text Box 20">
          <a:extLst>
            <a:ext uri="{FF2B5EF4-FFF2-40B4-BE49-F238E27FC236}">
              <a16:creationId xmlns:a16="http://schemas.microsoft.com/office/drawing/2014/main" id="{00000000-0008-0000-0600-0000143C0000}"/>
            </a:ext>
          </a:extLst>
        </xdr:cNvPr>
        <xdr:cNvSpPr txBox="1">
          <a:spLocks noChangeArrowheads="1"/>
        </xdr:cNvSpPr>
      </xdr:nvSpPr>
      <xdr:spPr bwMode="auto">
        <a:xfrm>
          <a:off x="390525" y="552450"/>
          <a:ext cx="7086600" cy="6953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The policy is applicable to residential Material Change of Use or Reconfiguration of Lot development in the Residential Planning Area or residential sub-areas (in accordance with the planning scheme), is on land generally designated for urban purposes, is already serviced or planned to be serviced with trunk pedestrian pathways or bikeways and increased demand on the network is determined (Policy s1.6 &amp; Schedule 9F)</a:t>
          </a:r>
        </a:p>
      </xdr:txBody>
    </xdr:sp>
    <xdr:clientData/>
  </xdr:twoCellAnchor>
  <mc:AlternateContent xmlns:mc="http://schemas.openxmlformats.org/markup-compatibility/2006">
    <mc:Choice xmlns:a14="http://schemas.microsoft.com/office/drawing/2010/main" Requires="a14">
      <xdr:twoCellAnchor>
        <xdr:from>
          <xdr:col>12</xdr:col>
          <xdr:colOff>266700</xdr:colOff>
          <xdr:row>1</xdr:row>
          <xdr:rowOff>142875</xdr:rowOff>
        </xdr:from>
        <xdr:to>
          <xdr:col>13</xdr:col>
          <xdr:colOff>314325</xdr:colOff>
          <xdr:row>1</xdr:row>
          <xdr:rowOff>542925</xdr:rowOff>
        </xdr:to>
        <xdr:sp macro="" textlink="">
          <xdr:nvSpPr>
            <xdr:cNvPr id="15381" name="Button 21" hidden="1">
              <a:extLst>
                <a:ext uri="{63B3BB69-23CF-44E3-9099-C40C66FF867C}">
                  <a14:compatExt spid="_x0000_s15381"/>
                </a:ext>
                <a:ext uri="{FF2B5EF4-FFF2-40B4-BE49-F238E27FC236}">
                  <a16:creationId xmlns:a16="http://schemas.microsoft.com/office/drawing/2014/main" id="{00000000-0008-0000-0600-0000153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14</xdr:row>
          <xdr:rowOff>0</xdr:rowOff>
        </xdr:from>
        <xdr:to>
          <xdr:col>5</xdr:col>
          <xdr:colOff>0</xdr:colOff>
          <xdr:row>15</xdr:row>
          <xdr:rowOff>9525</xdr:rowOff>
        </xdr:to>
        <xdr:sp macro="" textlink="">
          <xdr:nvSpPr>
            <xdr:cNvPr id="11265" name="Drop Down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200025</xdr:rowOff>
        </xdr:from>
        <xdr:to>
          <xdr:col>5</xdr:col>
          <xdr:colOff>0</xdr:colOff>
          <xdr:row>16</xdr:row>
          <xdr:rowOff>19050</xdr:rowOff>
        </xdr:to>
        <xdr:sp macro="" textlink="">
          <xdr:nvSpPr>
            <xdr:cNvPr id="11266" name="Drop Down 2" hidden="1">
              <a:extLst>
                <a:ext uri="{63B3BB69-23CF-44E3-9099-C40C66FF867C}">
                  <a14:compatExt spid="_x0000_s11266"/>
                </a:ext>
                <a:ext uri="{FF2B5EF4-FFF2-40B4-BE49-F238E27FC236}">
                  <a16:creationId xmlns:a16="http://schemas.microsoft.com/office/drawing/2014/main" id="{00000000-0008-0000-07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0</xdr:rowOff>
        </xdr:from>
        <xdr:to>
          <xdr:col>5</xdr:col>
          <xdr:colOff>0</xdr:colOff>
          <xdr:row>17</xdr:row>
          <xdr:rowOff>9525</xdr:rowOff>
        </xdr:to>
        <xdr:sp macro="" textlink="">
          <xdr:nvSpPr>
            <xdr:cNvPr id="11267" name="Drop Down 3" hidden="1">
              <a:extLst>
                <a:ext uri="{63B3BB69-23CF-44E3-9099-C40C66FF867C}">
                  <a14:compatExt spid="_x0000_s11267"/>
                </a:ext>
                <a:ext uri="{FF2B5EF4-FFF2-40B4-BE49-F238E27FC236}">
                  <a16:creationId xmlns:a16="http://schemas.microsoft.com/office/drawing/2014/main" id="{00000000-0008-0000-07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5</xdr:col>
          <xdr:colOff>19050</xdr:colOff>
          <xdr:row>23</xdr:row>
          <xdr:rowOff>9525</xdr:rowOff>
        </xdr:to>
        <xdr:sp macro="" textlink="">
          <xdr:nvSpPr>
            <xdr:cNvPr id="11268" name="Drop Down 4" hidden="1">
              <a:extLst>
                <a:ext uri="{63B3BB69-23CF-44E3-9099-C40C66FF867C}">
                  <a14:compatExt spid="_x0000_s11268"/>
                </a:ext>
                <a:ext uri="{FF2B5EF4-FFF2-40B4-BE49-F238E27FC236}">
                  <a16:creationId xmlns:a16="http://schemas.microsoft.com/office/drawing/2014/main" id="{00000000-0008-0000-07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0</xdr:rowOff>
        </xdr:from>
        <xdr:to>
          <xdr:col>5</xdr:col>
          <xdr:colOff>9525</xdr:colOff>
          <xdr:row>24</xdr:row>
          <xdr:rowOff>9525</xdr:rowOff>
        </xdr:to>
        <xdr:sp macro="" textlink="">
          <xdr:nvSpPr>
            <xdr:cNvPr id="11269" name="Drop Down 5" hidden="1">
              <a:extLst>
                <a:ext uri="{63B3BB69-23CF-44E3-9099-C40C66FF867C}">
                  <a14:compatExt spid="_x0000_s11269"/>
                </a:ext>
                <a:ext uri="{FF2B5EF4-FFF2-40B4-BE49-F238E27FC236}">
                  <a16:creationId xmlns:a16="http://schemas.microsoft.com/office/drawing/2014/main" id="{00000000-0008-0000-07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0</xdr:rowOff>
        </xdr:from>
        <xdr:to>
          <xdr:col>5</xdr:col>
          <xdr:colOff>19050</xdr:colOff>
          <xdr:row>25</xdr:row>
          <xdr:rowOff>9525</xdr:rowOff>
        </xdr:to>
        <xdr:sp macro="" textlink="">
          <xdr:nvSpPr>
            <xdr:cNvPr id="11270" name="Drop Down 6" hidden="1">
              <a:extLst>
                <a:ext uri="{63B3BB69-23CF-44E3-9099-C40C66FF867C}">
                  <a14:compatExt spid="_x0000_s11270"/>
                </a:ext>
                <a:ext uri="{FF2B5EF4-FFF2-40B4-BE49-F238E27FC236}">
                  <a16:creationId xmlns:a16="http://schemas.microsoft.com/office/drawing/2014/main" id="{00000000-0008-0000-07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152400</xdr:rowOff>
        </xdr:from>
        <xdr:to>
          <xdr:col>5</xdr:col>
          <xdr:colOff>0</xdr:colOff>
          <xdr:row>9</xdr:row>
          <xdr:rowOff>180975</xdr:rowOff>
        </xdr:to>
        <xdr:sp macro="" textlink="">
          <xdr:nvSpPr>
            <xdr:cNvPr id="11271" name="Drop Down 7" hidden="1">
              <a:extLst>
                <a:ext uri="{63B3BB69-23CF-44E3-9099-C40C66FF867C}">
                  <a14:compatExt spid="_x0000_s11271"/>
                </a:ext>
                <a:ext uri="{FF2B5EF4-FFF2-40B4-BE49-F238E27FC236}">
                  <a16:creationId xmlns:a16="http://schemas.microsoft.com/office/drawing/2014/main" id="{00000000-0008-0000-07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0</xdr:rowOff>
        </xdr:from>
        <xdr:to>
          <xdr:col>5</xdr:col>
          <xdr:colOff>0</xdr:colOff>
          <xdr:row>25</xdr:row>
          <xdr:rowOff>9525</xdr:rowOff>
        </xdr:to>
        <xdr:sp macro="" textlink="">
          <xdr:nvSpPr>
            <xdr:cNvPr id="11273" name="Drop Down 9" hidden="1">
              <a:extLst>
                <a:ext uri="{63B3BB69-23CF-44E3-9099-C40C66FF867C}">
                  <a14:compatExt spid="_x0000_s11273"/>
                </a:ext>
                <a:ext uri="{FF2B5EF4-FFF2-40B4-BE49-F238E27FC236}">
                  <a16:creationId xmlns:a16="http://schemas.microsoft.com/office/drawing/2014/main" id="{00000000-0008-0000-07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xdr:row>
          <xdr:rowOff>57150</xdr:rowOff>
        </xdr:from>
        <xdr:to>
          <xdr:col>7</xdr:col>
          <xdr:colOff>295275</xdr:colOff>
          <xdr:row>3</xdr:row>
          <xdr:rowOff>66675</xdr:rowOff>
        </xdr:to>
        <xdr:sp macro="" textlink="">
          <xdr:nvSpPr>
            <xdr:cNvPr id="11275" name="Drop Down 11" hidden="1">
              <a:extLst>
                <a:ext uri="{63B3BB69-23CF-44E3-9099-C40C66FF867C}">
                  <a14:compatExt spid="_x0000_s11275"/>
                </a:ext>
                <a:ext uri="{FF2B5EF4-FFF2-40B4-BE49-F238E27FC236}">
                  <a16:creationId xmlns:a16="http://schemas.microsoft.com/office/drawing/2014/main" id="{00000000-0008-0000-0700-00000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47625</xdr:colOff>
      <xdr:row>1</xdr:row>
      <xdr:rowOff>123825</xdr:rowOff>
    </xdr:from>
    <xdr:to>
      <xdr:col>11</xdr:col>
      <xdr:colOff>407678</xdr:colOff>
      <xdr:row>1</xdr:row>
      <xdr:rowOff>695325</xdr:rowOff>
    </xdr:to>
    <xdr:sp macro="" textlink="">
      <xdr:nvSpPr>
        <xdr:cNvPr id="11276" name="Text Box 12">
          <a:extLst>
            <a:ext uri="{FF2B5EF4-FFF2-40B4-BE49-F238E27FC236}">
              <a16:creationId xmlns:a16="http://schemas.microsoft.com/office/drawing/2014/main" id="{00000000-0008-0000-0700-00000C2C0000}"/>
            </a:ext>
          </a:extLst>
        </xdr:cNvPr>
        <xdr:cNvSpPr txBox="1">
          <a:spLocks noChangeArrowheads="1"/>
        </xdr:cNvSpPr>
      </xdr:nvSpPr>
      <xdr:spPr bwMode="auto">
        <a:xfrm>
          <a:off x="390525" y="552450"/>
          <a:ext cx="7172325" cy="571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The policy is applicable to all Material Change of Use or Reconfiguration of Lot development, is on land generally designated for urban purposes, is already serviced or planned to be serviced with trunk roads, and increased demand on the road network is determined (Policy s1.6)</a:t>
          </a:r>
        </a:p>
      </xdr:txBody>
    </xdr:sp>
    <xdr:clientData/>
  </xdr:twoCellAnchor>
  <mc:AlternateContent xmlns:mc="http://schemas.openxmlformats.org/markup-compatibility/2006">
    <mc:Choice xmlns:a14="http://schemas.microsoft.com/office/drawing/2010/main" Requires="a14">
      <xdr:twoCellAnchor>
        <xdr:from>
          <xdr:col>12</xdr:col>
          <xdr:colOff>266700</xdr:colOff>
          <xdr:row>1</xdr:row>
          <xdr:rowOff>142875</xdr:rowOff>
        </xdr:from>
        <xdr:to>
          <xdr:col>13</xdr:col>
          <xdr:colOff>314325</xdr:colOff>
          <xdr:row>1</xdr:row>
          <xdr:rowOff>542925</xdr:rowOff>
        </xdr:to>
        <xdr:sp macro="" textlink="">
          <xdr:nvSpPr>
            <xdr:cNvPr id="11277" name="Button 13" hidden="1">
              <a:extLst>
                <a:ext uri="{63B3BB69-23CF-44E3-9099-C40C66FF867C}">
                  <a14:compatExt spid="_x0000_s11277"/>
                </a:ext>
                <a:ext uri="{FF2B5EF4-FFF2-40B4-BE49-F238E27FC236}">
                  <a16:creationId xmlns:a16="http://schemas.microsoft.com/office/drawing/2014/main" id="{00000000-0008-0000-0700-00000D2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11</xdr:row>
          <xdr:rowOff>152400</xdr:rowOff>
        </xdr:from>
        <xdr:to>
          <xdr:col>5</xdr:col>
          <xdr:colOff>9525</xdr:colOff>
          <xdr:row>13</xdr:row>
          <xdr:rowOff>0</xdr:rowOff>
        </xdr:to>
        <xdr:sp macro="" textlink="">
          <xdr:nvSpPr>
            <xdr:cNvPr id="12311" name="Drop Down 23" hidden="1">
              <a:extLst>
                <a:ext uri="{63B3BB69-23CF-44E3-9099-C40C66FF867C}">
                  <a14:compatExt spid="_x0000_s12311"/>
                </a:ext>
                <a:ext uri="{FF2B5EF4-FFF2-40B4-BE49-F238E27FC236}">
                  <a16:creationId xmlns:a16="http://schemas.microsoft.com/office/drawing/2014/main" id="{00000000-0008-0000-08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200025</xdr:rowOff>
        </xdr:from>
        <xdr:to>
          <xdr:col>5</xdr:col>
          <xdr:colOff>0</xdr:colOff>
          <xdr:row>14</xdr:row>
          <xdr:rowOff>19050</xdr:rowOff>
        </xdr:to>
        <xdr:sp macro="" textlink="">
          <xdr:nvSpPr>
            <xdr:cNvPr id="12312" name="Drop Down 24" hidden="1">
              <a:extLst>
                <a:ext uri="{63B3BB69-23CF-44E3-9099-C40C66FF867C}">
                  <a14:compatExt spid="_x0000_s12312"/>
                </a:ext>
                <a:ext uri="{FF2B5EF4-FFF2-40B4-BE49-F238E27FC236}">
                  <a16:creationId xmlns:a16="http://schemas.microsoft.com/office/drawing/2014/main" id="{00000000-0008-0000-08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0</xdr:rowOff>
        </xdr:from>
        <xdr:to>
          <xdr:col>5</xdr:col>
          <xdr:colOff>0</xdr:colOff>
          <xdr:row>15</xdr:row>
          <xdr:rowOff>9525</xdr:rowOff>
        </xdr:to>
        <xdr:sp macro="" textlink="">
          <xdr:nvSpPr>
            <xdr:cNvPr id="12313" name="Drop Down 25" hidden="1">
              <a:extLst>
                <a:ext uri="{63B3BB69-23CF-44E3-9099-C40C66FF867C}">
                  <a14:compatExt spid="_x0000_s12313"/>
                </a:ext>
                <a:ext uri="{FF2B5EF4-FFF2-40B4-BE49-F238E27FC236}">
                  <a16:creationId xmlns:a16="http://schemas.microsoft.com/office/drawing/2014/main" id="{00000000-0008-0000-08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0</xdr:rowOff>
        </xdr:from>
        <xdr:to>
          <xdr:col>5</xdr:col>
          <xdr:colOff>19050</xdr:colOff>
          <xdr:row>21</xdr:row>
          <xdr:rowOff>9525</xdr:rowOff>
        </xdr:to>
        <xdr:sp macro="" textlink="">
          <xdr:nvSpPr>
            <xdr:cNvPr id="12314" name="Drop Down 26" hidden="1">
              <a:extLst>
                <a:ext uri="{63B3BB69-23CF-44E3-9099-C40C66FF867C}">
                  <a14:compatExt spid="_x0000_s12314"/>
                </a:ext>
                <a:ext uri="{FF2B5EF4-FFF2-40B4-BE49-F238E27FC236}">
                  <a16:creationId xmlns:a16="http://schemas.microsoft.com/office/drawing/2014/main" id="{00000000-0008-0000-08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0</xdr:rowOff>
        </xdr:from>
        <xdr:to>
          <xdr:col>5</xdr:col>
          <xdr:colOff>9525</xdr:colOff>
          <xdr:row>22</xdr:row>
          <xdr:rowOff>9525</xdr:rowOff>
        </xdr:to>
        <xdr:sp macro="" textlink="">
          <xdr:nvSpPr>
            <xdr:cNvPr id="12315" name="Drop Down 27" hidden="1">
              <a:extLst>
                <a:ext uri="{63B3BB69-23CF-44E3-9099-C40C66FF867C}">
                  <a14:compatExt spid="_x0000_s12315"/>
                </a:ext>
                <a:ext uri="{FF2B5EF4-FFF2-40B4-BE49-F238E27FC236}">
                  <a16:creationId xmlns:a16="http://schemas.microsoft.com/office/drawing/2014/main" id="{00000000-0008-0000-08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5</xdr:col>
          <xdr:colOff>19050</xdr:colOff>
          <xdr:row>23</xdr:row>
          <xdr:rowOff>9525</xdr:rowOff>
        </xdr:to>
        <xdr:sp macro="" textlink="">
          <xdr:nvSpPr>
            <xdr:cNvPr id="12316" name="Drop Down 28" hidden="1">
              <a:extLst>
                <a:ext uri="{63B3BB69-23CF-44E3-9099-C40C66FF867C}">
                  <a14:compatExt spid="_x0000_s12316"/>
                </a:ext>
                <a:ext uri="{FF2B5EF4-FFF2-40B4-BE49-F238E27FC236}">
                  <a16:creationId xmlns:a16="http://schemas.microsoft.com/office/drawing/2014/main" id="{00000000-0008-0000-08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5</xdr:col>
          <xdr:colOff>0</xdr:colOff>
          <xdr:row>23</xdr:row>
          <xdr:rowOff>9525</xdr:rowOff>
        </xdr:to>
        <xdr:sp macro="" textlink="">
          <xdr:nvSpPr>
            <xdr:cNvPr id="12318" name="Drop Down 30" hidden="1">
              <a:extLst>
                <a:ext uri="{63B3BB69-23CF-44E3-9099-C40C66FF867C}">
                  <a14:compatExt spid="_x0000_s12318"/>
                </a:ext>
                <a:ext uri="{FF2B5EF4-FFF2-40B4-BE49-F238E27FC236}">
                  <a16:creationId xmlns:a16="http://schemas.microsoft.com/office/drawing/2014/main" id="{00000000-0008-0000-08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xdr:row>
          <xdr:rowOff>57150</xdr:rowOff>
        </xdr:from>
        <xdr:to>
          <xdr:col>7</xdr:col>
          <xdr:colOff>381000</xdr:colOff>
          <xdr:row>3</xdr:row>
          <xdr:rowOff>66675</xdr:rowOff>
        </xdr:to>
        <xdr:sp macro="" textlink="">
          <xdr:nvSpPr>
            <xdr:cNvPr id="12319" name="Drop Down 31" hidden="1">
              <a:extLst>
                <a:ext uri="{63B3BB69-23CF-44E3-9099-C40C66FF867C}">
                  <a14:compatExt spid="_x0000_s12319"/>
                </a:ext>
                <a:ext uri="{FF2B5EF4-FFF2-40B4-BE49-F238E27FC236}">
                  <a16:creationId xmlns:a16="http://schemas.microsoft.com/office/drawing/2014/main" id="{00000000-0008-0000-08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47625</xdr:colOff>
      <xdr:row>1</xdr:row>
      <xdr:rowOff>123825</xdr:rowOff>
    </xdr:from>
    <xdr:to>
      <xdr:col>11</xdr:col>
      <xdr:colOff>407669</xdr:colOff>
      <xdr:row>1</xdr:row>
      <xdr:rowOff>695325</xdr:rowOff>
    </xdr:to>
    <xdr:sp macro="" textlink="">
      <xdr:nvSpPr>
        <xdr:cNvPr id="12320" name="Text Box 32">
          <a:extLst>
            <a:ext uri="{FF2B5EF4-FFF2-40B4-BE49-F238E27FC236}">
              <a16:creationId xmlns:a16="http://schemas.microsoft.com/office/drawing/2014/main" id="{00000000-0008-0000-0800-000020300000}"/>
            </a:ext>
          </a:extLst>
        </xdr:cNvPr>
        <xdr:cNvSpPr txBox="1">
          <a:spLocks noChangeArrowheads="1"/>
        </xdr:cNvSpPr>
      </xdr:nvSpPr>
      <xdr:spPr bwMode="auto">
        <a:xfrm>
          <a:off x="390525" y="552450"/>
          <a:ext cx="7086600" cy="571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The policy is applicable to all Material Change of Use or Reconfiguration of Lot development, is on land generally designated for urban purposes, is already serviced or planned to be serviced with trunk stormwater and increased demand on the stormwater network is determined (Policy s1.6)</a:t>
          </a:r>
        </a:p>
      </xdr:txBody>
    </xdr:sp>
    <xdr:clientData/>
  </xdr:twoCellAnchor>
  <mc:AlternateContent xmlns:mc="http://schemas.openxmlformats.org/markup-compatibility/2006">
    <mc:Choice xmlns:a14="http://schemas.microsoft.com/office/drawing/2010/main" Requires="a14">
      <xdr:twoCellAnchor>
        <xdr:from>
          <xdr:col>12</xdr:col>
          <xdr:colOff>266700</xdr:colOff>
          <xdr:row>1</xdr:row>
          <xdr:rowOff>142875</xdr:rowOff>
        </xdr:from>
        <xdr:to>
          <xdr:col>13</xdr:col>
          <xdr:colOff>314325</xdr:colOff>
          <xdr:row>1</xdr:row>
          <xdr:rowOff>542925</xdr:rowOff>
        </xdr:to>
        <xdr:sp macro="" textlink="">
          <xdr:nvSpPr>
            <xdr:cNvPr id="12321" name="Button 33" hidden="1">
              <a:extLst>
                <a:ext uri="{63B3BB69-23CF-44E3-9099-C40C66FF867C}">
                  <a14:compatExt spid="_x0000_s12321"/>
                </a:ext>
                <a:ext uri="{FF2B5EF4-FFF2-40B4-BE49-F238E27FC236}">
                  <a16:creationId xmlns:a16="http://schemas.microsoft.com/office/drawing/2014/main" id="{00000000-0008-0000-0800-000021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a:t>
              </a:r>
            </a:p>
          </xdr:txBody>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5.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7.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N42"/>
  <sheetViews>
    <sheetView showGridLines="0" tabSelected="1" zoomScaleNormal="100" workbookViewId="0">
      <selection activeCell="P8" sqref="P8"/>
    </sheetView>
  </sheetViews>
  <sheetFormatPr defaultRowHeight="12.75" x14ac:dyDescent="0.2"/>
  <cols>
    <col min="1" max="1" width="2.140625" style="26" customWidth="1"/>
    <col min="2" max="15" width="9.140625" style="26"/>
    <col min="16" max="16" width="9.28515625" style="26" bestFit="1" customWidth="1"/>
    <col min="17" max="16384" width="9.140625" style="26"/>
  </cols>
  <sheetData>
    <row r="2" spans="2:2" x14ac:dyDescent="0.2">
      <c r="B2" s="26" t="s">
        <v>39</v>
      </c>
    </row>
    <row r="4" spans="2:2" ht="30" x14ac:dyDescent="0.4">
      <c r="B4" s="123" t="s">
        <v>38</v>
      </c>
    </row>
    <row r="5" spans="2:2" ht="23.25" x14ac:dyDescent="0.35">
      <c r="B5" s="192" t="s">
        <v>94</v>
      </c>
    </row>
    <row r="6" spans="2:2" ht="15" customHeight="1" x14ac:dyDescent="0.35">
      <c r="B6" s="192"/>
    </row>
    <row r="7" spans="2:2" ht="15" x14ac:dyDescent="0.2">
      <c r="B7" s="193" t="str">
        <f>"Version "&amp;INDEX(Amendments!$A$2:$A$56,MATCH(MAX(Amendments!B2:B56),Amendments!B2:B56,0))</f>
        <v>Version 3.49</v>
      </c>
    </row>
    <row r="9" spans="2:2" x14ac:dyDescent="0.2">
      <c r="B9" s="26" t="s">
        <v>95</v>
      </c>
    </row>
    <row r="10" spans="2:2" x14ac:dyDescent="0.2">
      <c r="B10" s="164" t="s">
        <v>446</v>
      </c>
    </row>
    <row r="11" spans="2:2" x14ac:dyDescent="0.2">
      <c r="B11" s="164"/>
    </row>
    <row r="12" spans="2:2" x14ac:dyDescent="0.2">
      <c r="B12" s="167" t="s">
        <v>399</v>
      </c>
    </row>
    <row r="13" spans="2:2" x14ac:dyDescent="0.2">
      <c r="B13" s="164" t="s">
        <v>398</v>
      </c>
    </row>
    <row r="14" spans="2:2" x14ac:dyDescent="0.2">
      <c r="B14" s="164" t="s">
        <v>452</v>
      </c>
    </row>
    <row r="15" spans="2:2" x14ac:dyDescent="0.2">
      <c r="B15" s="164" t="s">
        <v>462</v>
      </c>
    </row>
    <row r="16" spans="2:2" x14ac:dyDescent="0.2">
      <c r="B16" s="164" t="s">
        <v>460</v>
      </c>
    </row>
    <row r="17" spans="2:5" x14ac:dyDescent="0.2">
      <c r="B17" s="164"/>
    </row>
    <row r="18" spans="2:5" x14ac:dyDescent="0.2">
      <c r="B18" s="167" t="s">
        <v>400</v>
      </c>
    </row>
    <row r="19" spans="2:5" x14ac:dyDescent="0.2">
      <c r="B19" s="164" t="s">
        <v>461</v>
      </c>
    </row>
    <row r="20" spans="2:5" x14ac:dyDescent="0.2">
      <c r="B20" s="164" t="s">
        <v>456</v>
      </c>
    </row>
    <row r="21" spans="2:5" x14ac:dyDescent="0.2">
      <c r="B21" s="164" t="s">
        <v>457</v>
      </c>
    </row>
    <row r="22" spans="2:5" x14ac:dyDescent="0.2">
      <c r="B22" s="164" t="s">
        <v>458</v>
      </c>
    </row>
    <row r="23" spans="2:5" x14ac:dyDescent="0.2">
      <c r="B23" s="208" t="s">
        <v>454</v>
      </c>
    </row>
    <row r="24" spans="2:5" x14ac:dyDescent="0.2">
      <c r="B24" s="164" t="s">
        <v>459</v>
      </c>
    </row>
    <row r="25" spans="2:5" x14ac:dyDescent="0.2">
      <c r="B25" s="164"/>
    </row>
    <row r="26" spans="2:5" x14ac:dyDescent="0.2">
      <c r="B26" s="167" t="s">
        <v>401</v>
      </c>
    </row>
    <row r="27" spans="2:5" x14ac:dyDescent="0.2">
      <c r="B27" s="164" t="s">
        <v>40</v>
      </c>
    </row>
    <row r="28" spans="2:5" x14ac:dyDescent="0.2">
      <c r="B28" s="164" t="s">
        <v>451</v>
      </c>
    </row>
    <row r="29" spans="2:5" x14ac:dyDescent="0.2">
      <c r="B29" s="164" t="s">
        <v>41</v>
      </c>
    </row>
    <row r="30" spans="2:5" x14ac:dyDescent="0.2">
      <c r="B30" s="164" t="s">
        <v>449</v>
      </c>
    </row>
    <row r="31" spans="2:5" x14ac:dyDescent="0.2">
      <c r="B31" s="164" t="s">
        <v>455</v>
      </c>
    </row>
    <row r="32" spans="2:5" x14ac:dyDescent="0.2">
      <c r="B32" s="164" t="s">
        <v>453</v>
      </c>
      <c r="E32" s="164"/>
    </row>
    <row r="33" spans="2:14" x14ac:dyDescent="0.2">
      <c r="B33" s="164"/>
    </row>
    <row r="34" spans="2:14" x14ac:dyDescent="0.2">
      <c r="B34" s="167" t="s">
        <v>442</v>
      </c>
    </row>
    <row r="35" spans="2:14" ht="45.75" customHeight="1" x14ac:dyDescent="0.2">
      <c r="B35" s="256" t="s">
        <v>450</v>
      </c>
      <c r="C35" s="257"/>
      <c r="D35" s="257"/>
      <c r="E35" s="257"/>
      <c r="F35" s="257"/>
      <c r="G35" s="257"/>
      <c r="H35" s="257"/>
      <c r="I35" s="257"/>
      <c r="J35" s="257"/>
      <c r="K35" s="257"/>
      <c r="L35" s="257"/>
      <c r="M35" s="257"/>
      <c r="N35" s="257"/>
    </row>
    <row r="42" spans="2:14" x14ac:dyDescent="0.2">
      <c r="B42" s="249"/>
    </row>
  </sheetData>
  <sheetProtection algorithmName="SHA-512" hashValue="0BMORYdS/eKU/tb6Z0d5Iq9tPDFkj0FGIGr+iZ66i0WX71CSBbeQQpO/lfjYZWIccRcbjzf5r/HoVUrq5dRsMA==" saltValue="D6YBjVkIZDl6fSde7eHsJg==" spinCount="100000" sheet="1" objects="1" scenarios="1"/>
  <mergeCells count="1">
    <mergeCell ref="B35:N35"/>
  </mergeCells>
  <phoneticPr fontId="4" type="noConversion"/>
  <pageMargins left="0.75" right="0.75" top="1" bottom="1" header="0.5" footer="0.5"/>
  <pageSetup paperSize="9"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
  <sheetViews>
    <sheetView zoomScale="75" zoomScaleNormal="75" workbookViewId="0"/>
  </sheetViews>
  <sheetFormatPr defaultRowHeight="12.75" x14ac:dyDescent="0.2"/>
  <cols>
    <col min="1" max="1" width="3.7109375" style="26" customWidth="1"/>
    <col min="2" max="16384" width="9.140625" style="26"/>
  </cols>
  <sheetData>
    <row r="1" spans="1:1" ht="15.75" x14ac:dyDescent="0.2">
      <c r="A1" s="212" t="s">
        <v>472</v>
      </c>
    </row>
  </sheetData>
  <sheetProtection password="CDF4" sheet="1" objects="1" scenarios="1"/>
  <phoneticPr fontId="4" type="noConversion"/>
  <pageMargins left="0.75" right="0.75" top="1" bottom="1" header="0.5" footer="0.5"/>
  <pageSetup paperSize="9" scale="86" orientation="landscape" blackAndWhite="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S56"/>
  <sheetViews>
    <sheetView showGridLines="0" zoomScale="75" workbookViewId="0">
      <pane ySplit="1" topLeftCell="A2" activePane="bottomLeft" state="frozen"/>
      <selection activeCell="A7" sqref="A7"/>
      <selection pane="bottomLeft" activeCell="A51" sqref="A51"/>
    </sheetView>
  </sheetViews>
  <sheetFormatPr defaultRowHeight="12.75" x14ac:dyDescent="0.2"/>
  <cols>
    <col min="1" max="1" width="12.140625" style="26" customWidth="1"/>
    <col min="2" max="2" width="11.5703125" style="26" customWidth="1"/>
    <col min="3" max="3" width="10.28515625" style="26" bestFit="1" customWidth="1"/>
    <col min="4" max="16384" width="9.140625" style="26"/>
  </cols>
  <sheetData>
    <row r="1" spans="1:16" ht="38.25" x14ac:dyDescent="0.2">
      <c r="A1" s="194" t="s">
        <v>423</v>
      </c>
      <c r="B1" s="195" t="s">
        <v>426</v>
      </c>
      <c r="C1" s="195" t="s">
        <v>424</v>
      </c>
      <c r="D1" s="399" t="s">
        <v>425</v>
      </c>
      <c r="E1" s="400"/>
      <c r="F1" s="400"/>
      <c r="G1" s="400"/>
      <c r="H1" s="400"/>
      <c r="I1" s="400"/>
      <c r="J1" s="400"/>
      <c r="K1" s="400"/>
      <c r="L1" s="400"/>
      <c r="M1" s="400"/>
      <c r="N1" s="400"/>
      <c r="O1" s="400"/>
      <c r="P1" s="401"/>
    </row>
    <row r="2" spans="1:16" s="213" customFormat="1" x14ac:dyDescent="0.2">
      <c r="A2" s="211">
        <v>3</v>
      </c>
      <c r="B2" s="211" t="s">
        <v>444</v>
      </c>
      <c r="C2" s="211"/>
      <c r="D2" s="402" t="s">
        <v>445</v>
      </c>
      <c r="E2" s="387"/>
      <c r="F2" s="387"/>
      <c r="G2" s="387"/>
      <c r="H2" s="387"/>
      <c r="I2" s="387"/>
      <c r="J2" s="387"/>
      <c r="K2" s="387"/>
      <c r="L2" s="387"/>
      <c r="M2" s="387"/>
      <c r="N2" s="387"/>
      <c r="O2" s="387"/>
      <c r="P2" s="387"/>
    </row>
    <row r="3" spans="1:16" s="213" customFormat="1" x14ac:dyDescent="0.2">
      <c r="A3" s="211">
        <v>3.1</v>
      </c>
      <c r="B3" s="210">
        <v>40794</v>
      </c>
      <c r="C3" s="211"/>
      <c r="D3" s="402" t="s">
        <v>448</v>
      </c>
      <c r="E3" s="387"/>
      <c r="F3" s="387"/>
      <c r="G3" s="387"/>
      <c r="H3" s="387"/>
      <c r="I3" s="387"/>
      <c r="J3" s="387"/>
      <c r="K3" s="387"/>
      <c r="L3" s="387"/>
      <c r="M3" s="387"/>
      <c r="N3" s="387"/>
      <c r="O3" s="387"/>
      <c r="P3" s="387"/>
    </row>
    <row r="4" spans="1:16" s="213" customFormat="1" ht="30" customHeight="1" x14ac:dyDescent="0.2">
      <c r="A4" s="211">
        <v>3.2</v>
      </c>
      <c r="B4" s="210">
        <v>40909</v>
      </c>
      <c r="C4" s="211"/>
      <c r="D4" s="402" t="s">
        <v>463</v>
      </c>
      <c r="E4" s="387"/>
      <c r="F4" s="387"/>
      <c r="G4" s="387"/>
      <c r="H4" s="387"/>
      <c r="I4" s="387"/>
      <c r="J4" s="387"/>
      <c r="K4" s="387"/>
      <c r="L4" s="387"/>
      <c r="M4" s="387"/>
      <c r="N4" s="387"/>
      <c r="O4" s="387"/>
      <c r="P4" s="387"/>
    </row>
    <row r="5" spans="1:16" s="213" customFormat="1" ht="12.75" customHeight="1" x14ac:dyDescent="0.2">
      <c r="A5" s="211">
        <v>3.3</v>
      </c>
      <c r="B5" s="210">
        <v>41000</v>
      </c>
      <c r="C5" s="211"/>
      <c r="D5" s="402" t="s">
        <v>464</v>
      </c>
      <c r="E5" s="387"/>
      <c r="F5" s="387"/>
      <c r="G5" s="387"/>
      <c r="H5" s="387"/>
      <c r="I5" s="387"/>
      <c r="J5" s="387"/>
      <c r="K5" s="387"/>
      <c r="L5" s="387"/>
      <c r="M5" s="387"/>
      <c r="N5" s="387"/>
      <c r="O5" s="387"/>
      <c r="P5" s="387"/>
    </row>
    <row r="6" spans="1:16" s="213" customFormat="1" x14ac:dyDescent="0.2">
      <c r="A6" s="211">
        <v>3.4</v>
      </c>
      <c r="B6" s="210">
        <v>41091</v>
      </c>
      <c r="C6" s="211"/>
      <c r="D6" s="402" t="s">
        <v>465</v>
      </c>
      <c r="E6" s="387"/>
      <c r="F6" s="387"/>
      <c r="G6" s="387"/>
      <c r="H6" s="387"/>
      <c r="I6" s="387"/>
      <c r="J6" s="387"/>
      <c r="K6" s="387"/>
      <c r="L6" s="387"/>
      <c r="M6" s="387"/>
      <c r="N6" s="387"/>
      <c r="O6" s="387"/>
      <c r="P6" s="387"/>
    </row>
    <row r="7" spans="1:16" s="213" customFormat="1" ht="24.75" customHeight="1" x14ac:dyDescent="0.2">
      <c r="A7" s="211">
        <v>3.5</v>
      </c>
      <c r="B7" s="210">
        <v>41183</v>
      </c>
      <c r="C7" s="211"/>
      <c r="D7" s="402" t="s">
        <v>466</v>
      </c>
      <c r="E7" s="387"/>
      <c r="F7" s="387"/>
      <c r="G7" s="387"/>
      <c r="H7" s="387"/>
      <c r="I7" s="387"/>
      <c r="J7" s="387"/>
      <c r="K7" s="387"/>
      <c r="L7" s="387"/>
      <c r="M7" s="387"/>
      <c r="N7" s="387"/>
      <c r="O7" s="387"/>
      <c r="P7" s="387"/>
    </row>
    <row r="8" spans="1:16" s="213" customFormat="1" x14ac:dyDescent="0.2">
      <c r="A8" s="211">
        <v>3.6</v>
      </c>
      <c r="B8" s="214">
        <v>41275</v>
      </c>
      <c r="C8" s="210"/>
      <c r="D8" s="403" t="s">
        <v>468</v>
      </c>
      <c r="E8" s="387"/>
      <c r="F8" s="387"/>
      <c r="G8" s="387"/>
      <c r="H8" s="387"/>
      <c r="I8" s="387"/>
      <c r="J8" s="387"/>
      <c r="K8" s="387"/>
      <c r="L8" s="387"/>
      <c r="M8" s="387"/>
      <c r="N8" s="387"/>
      <c r="O8" s="387"/>
      <c r="P8" s="387"/>
    </row>
    <row r="9" spans="1:16" s="213" customFormat="1" x14ac:dyDescent="0.2">
      <c r="A9" s="211">
        <v>3.7</v>
      </c>
      <c r="B9" s="210">
        <v>41365</v>
      </c>
      <c r="C9" s="211"/>
      <c r="D9" s="386" t="s">
        <v>469</v>
      </c>
      <c r="E9" s="387"/>
      <c r="F9" s="387"/>
      <c r="G9" s="387"/>
      <c r="H9" s="387"/>
      <c r="I9" s="387"/>
      <c r="J9" s="387"/>
      <c r="K9" s="387"/>
      <c r="L9" s="387"/>
      <c r="M9" s="387"/>
      <c r="N9" s="387"/>
      <c r="O9" s="387"/>
      <c r="P9" s="387"/>
    </row>
    <row r="10" spans="1:16" s="213" customFormat="1" x14ac:dyDescent="0.2">
      <c r="A10" s="211">
        <v>3.8</v>
      </c>
      <c r="B10" s="210">
        <v>41456</v>
      </c>
      <c r="C10" s="211"/>
      <c r="D10" s="386" t="s">
        <v>471</v>
      </c>
      <c r="E10" s="387"/>
      <c r="F10" s="387"/>
      <c r="G10" s="387"/>
      <c r="H10" s="387"/>
      <c r="I10" s="387"/>
      <c r="J10" s="387"/>
      <c r="K10" s="387"/>
      <c r="L10" s="387"/>
      <c r="M10" s="387"/>
      <c r="N10" s="387"/>
      <c r="O10" s="387"/>
      <c r="P10" s="387"/>
    </row>
    <row r="11" spans="1:16" s="213" customFormat="1" x14ac:dyDescent="0.2">
      <c r="A11" s="211">
        <v>3.9</v>
      </c>
      <c r="B11" s="225">
        <v>41548</v>
      </c>
      <c r="C11" s="226"/>
      <c r="D11" s="404" t="s">
        <v>474</v>
      </c>
      <c r="E11" s="405"/>
      <c r="F11" s="405"/>
      <c r="G11" s="405"/>
      <c r="H11" s="405"/>
      <c r="I11" s="405"/>
      <c r="J11" s="405"/>
      <c r="K11" s="405"/>
      <c r="L11" s="405"/>
      <c r="M11" s="405"/>
      <c r="N11" s="405"/>
      <c r="O11" s="405"/>
      <c r="P11" s="405"/>
    </row>
    <row r="12" spans="1:16" s="213" customFormat="1" x14ac:dyDescent="0.2">
      <c r="A12" s="227" t="s">
        <v>475</v>
      </c>
      <c r="B12" s="228">
        <v>41640</v>
      </c>
      <c r="C12" s="229"/>
      <c r="D12" s="388" t="s">
        <v>473</v>
      </c>
      <c r="E12" s="389"/>
      <c r="F12" s="389"/>
      <c r="G12" s="389"/>
      <c r="H12" s="389"/>
      <c r="I12" s="389"/>
      <c r="J12" s="389"/>
      <c r="K12" s="389"/>
      <c r="L12" s="389"/>
      <c r="M12" s="389"/>
      <c r="N12" s="389"/>
      <c r="O12" s="389"/>
      <c r="P12" s="389"/>
    </row>
    <row r="13" spans="1:16" s="213" customFormat="1" x14ac:dyDescent="0.2">
      <c r="A13" s="211">
        <v>3.11</v>
      </c>
      <c r="B13" s="230">
        <v>41758</v>
      </c>
      <c r="C13" s="231"/>
      <c r="D13" s="393" t="s">
        <v>476</v>
      </c>
      <c r="E13" s="394"/>
      <c r="F13" s="394"/>
      <c r="G13" s="394"/>
      <c r="H13" s="394"/>
      <c r="I13" s="394"/>
      <c r="J13" s="394"/>
      <c r="K13" s="394"/>
      <c r="L13" s="394"/>
      <c r="M13" s="394"/>
      <c r="N13" s="394"/>
      <c r="O13" s="394"/>
      <c r="P13" s="394"/>
    </row>
    <row r="14" spans="1:16" s="213" customFormat="1" ht="12.75" customHeight="1" x14ac:dyDescent="0.2">
      <c r="A14" s="211">
        <v>3.12</v>
      </c>
      <c r="B14" s="233">
        <v>41821</v>
      </c>
      <c r="C14" s="234"/>
      <c r="D14" s="395" t="s">
        <v>478</v>
      </c>
      <c r="E14" s="396"/>
      <c r="F14" s="396"/>
      <c r="G14" s="396"/>
      <c r="H14" s="396"/>
      <c r="I14" s="396"/>
      <c r="J14" s="396"/>
      <c r="K14" s="396"/>
      <c r="L14" s="396"/>
      <c r="M14" s="396"/>
      <c r="N14" s="396"/>
      <c r="O14" s="396"/>
      <c r="P14" s="396"/>
    </row>
    <row r="15" spans="1:16" s="213" customFormat="1" x14ac:dyDescent="0.2">
      <c r="A15" s="211">
        <v>3.13</v>
      </c>
      <c r="B15" s="210">
        <v>41913</v>
      </c>
      <c r="C15" s="211"/>
      <c r="D15" s="397" t="s">
        <v>477</v>
      </c>
      <c r="E15" s="398"/>
      <c r="F15" s="398"/>
      <c r="G15" s="398"/>
      <c r="H15" s="398"/>
      <c r="I15" s="398"/>
      <c r="J15" s="398"/>
      <c r="K15" s="398"/>
      <c r="L15" s="398"/>
      <c r="M15" s="398"/>
      <c r="N15" s="398"/>
      <c r="O15" s="398"/>
      <c r="P15" s="398"/>
    </row>
    <row r="16" spans="1:16" s="213" customFormat="1" x14ac:dyDescent="0.2">
      <c r="A16" s="211">
        <v>3.14</v>
      </c>
      <c r="B16" s="246">
        <v>42009</v>
      </c>
      <c r="C16" s="247"/>
      <c r="D16" s="390" t="s">
        <v>479</v>
      </c>
      <c r="E16" s="391"/>
      <c r="F16" s="391"/>
      <c r="G16" s="391"/>
      <c r="H16" s="391"/>
      <c r="I16" s="391"/>
      <c r="J16" s="391"/>
      <c r="K16" s="391"/>
      <c r="L16" s="391"/>
      <c r="M16" s="391"/>
      <c r="N16" s="391"/>
      <c r="O16" s="391"/>
      <c r="P16" s="391"/>
    </row>
    <row r="17" spans="1:16" s="213" customFormat="1" x14ac:dyDescent="0.2">
      <c r="A17" s="211">
        <v>3.15</v>
      </c>
      <c r="B17" s="210">
        <v>42089</v>
      </c>
      <c r="C17" s="211"/>
      <c r="D17" s="390" t="s">
        <v>480</v>
      </c>
      <c r="E17" s="391"/>
      <c r="F17" s="391"/>
      <c r="G17" s="391"/>
      <c r="H17" s="391"/>
      <c r="I17" s="391"/>
      <c r="J17" s="391"/>
      <c r="K17" s="391"/>
      <c r="L17" s="391"/>
      <c r="M17" s="391"/>
      <c r="N17" s="391"/>
      <c r="O17" s="391"/>
      <c r="P17" s="391"/>
    </row>
    <row r="18" spans="1:16" s="213" customFormat="1" x14ac:dyDescent="0.2">
      <c r="A18" s="211">
        <v>3.16</v>
      </c>
      <c r="B18" s="210">
        <v>42180</v>
      </c>
      <c r="C18" s="211"/>
      <c r="D18" s="390" t="s">
        <v>481</v>
      </c>
      <c r="E18" s="391"/>
      <c r="F18" s="391"/>
      <c r="G18" s="391"/>
      <c r="H18" s="391"/>
      <c r="I18" s="391"/>
      <c r="J18" s="391"/>
      <c r="K18" s="391"/>
      <c r="L18" s="391"/>
      <c r="M18" s="391"/>
      <c r="N18" s="391"/>
      <c r="O18" s="391"/>
      <c r="P18" s="391"/>
    </row>
    <row r="19" spans="1:16" s="213" customFormat="1" x14ac:dyDescent="0.2">
      <c r="A19" s="211">
        <v>3.17</v>
      </c>
      <c r="B19" s="210">
        <v>42276</v>
      </c>
      <c r="C19" s="211"/>
      <c r="D19" s="392" t="s">
        <v>482</v>
      </c>
      <c r="E19" s="387"/>
      <c r="F19" s="387"/>
      <c r="G19" s="387"/>
      <c r="H19" s="387"/>
      <c r="I19" s="387"/>
      <c r="J19" s="387"/>
      <c r="K19" s="387"/>
      <c r="L19" s="387"/>
      <c r="M19" s="387"/>
      <c r="N19" s="387"/>
      <c r="O19" s="387"/>
      <c r="P19" s="387"/>
    </row>
    <row r="20" spans="1:16" s="213" customFormat="1" x14ac:dyDescent="0.2">
      <c r="A20" s="211">
        <v>3.18</v>
      </c>
      <c r="B20" s="210">
        <v>42376</v>
      </c>
      <c r="C20" s="211"/>
      <c r="D20" s="390" t="s">
        <v>483</v>
      </c>
      <c r="E20" s="391"/>
      <c r="F20" s="391"/>
      <c r="G20" s="391"/>
      <c r="H20" s="391"/>
      <c r="I20" s="391"/>
      <c r="J20" s="391"/>
      <c r="K20" s="391"/>
      <c r="L20" s="391"/>
      <c r="M20" s="391"/>
      <c r="N20" s="391"/>
      <c r="O20" s="391"/>
      <c r="P20" s="391"/>
    </row>
    <row r="21" spans="1:16" s="213" customFormat="1" x14ac:dyDescent="0.2">
      <c r="A21" s="211">
        <v>3.19</v>
      </c>
      <c r="B21" s="210">
        <v>42465</v>
      </c>
      <c r="C21" s="211"/>
      <c r="D21" s="390" t="s">
        <v>484</v>
      </c>
      <c r="E21" s="391"/>
      <c r="F21" s="391"/>
      <c r="G21" s="391"/>
      <c r="H21" s="391"/>
      <c r="I21" s="391"/>
      <c r="J21" s="391"/>
      <c r="K21" s="391"/>
      <c r="L21" s="391"/>
      <c r="M21" s="391"/>
      <c r="N21" s="391"/>
      <c r="O21" s="391"/>
      <c r="P21" s="391"/>
    </row>
    <row r="22" spans="1:16" s="213" customFormat="1" x14ac:dyDescent="0.2">
      <c r="A22" s="248">
        <v>3.2</v>
      </c>
      <c r="B22" s="210">
        <v>42531</v>
      </c>
      <c r="C22" s="211"/>
      <c r="D22" s="390" t="s">
        <v>485</v>
      </c>
      <c r="E22" s="391"/>
      <c r="F22" s="391"/>
      <c r="G22" s="391"/>
      <c r="H22" s="391"/>
      <c r="I22" s="391"/>
      <c r="J22" s="391"/>
      <c r="K22" s="391"/>
      <c r="L22" s="391"/>
      <c r="M22" s="391"/>
      <c r="N22" s="391"/>
      <c r="O22" s="391"/>
      <c r="P22" s="391"/>
    </row>
    <row r="23" spans="1:16" s="213" customFormat="1" ht="12.75" customHeight="1" x14ac:dyDescent="0.2">
      <c r="A23" s="248">
        <v>3.21</v>
      </c>
      <c r="B23" s="210">
        <v>42621</v>
      </c>
      <c r="C23" s="211"/>
      <c r="D23" s="390" t="s">
        <v>486</v>
      </c>
      <c r="E23" s="391"/>
      <c r="F23" s="391"/>
      <c r="G23" s="391"/>
      <c r="H23" s="391"/>
      <c r="I23" s="391"/>
      <c r="J23" s="391"/>
      <c r="K23" s="391"/>
      <c r="L23" s="391"/>
      <c r="M23" s="391"/>
      <c r="N23" s="391"/>
      <c r="O23" s="391"/>
      <c r="P23" s="391"/>
    </row>
    <row r="24" spans="1:16" s="213" customFormat="1" x14ac:dyDescent="0.2">
      <c r="A24" s="248">
        <v>3.22</v>
      </c>
      <c r="B24" s="210">
        <v>42739</v>
      </c>
      <c r="C24" s="211"/>
      <c r="D24" s="390" t="s">
        <v>487</v>
      </c>
      <c r="E24" s="391"/>
      <c r="F24" s="391"/>
      <c r="G24" s="391"/>
      <c r="H24" s="391"/>
      <c r="I24" s="391"/>
      <c r="J24" s="391"/>
      <c r="K24" s="391"/>
      <c r="L24" s="391"/>
      <c r="M24" s="391"/>
      <c r="N24" s="391"/>
      <c r="O24" s="391"/>
      <c r="P24" s="391"/>
    </row>
    <row r="25" spans="1:16" s="213" customFormat="1" x14ac:dyDescent="0.2">
      <c r="A25" s="248">
        <v>3.23</v>
      </c>
      <c r="B25" s="210">
        <v>42823</v>
      </c>
      <c r="C25" s="211"/>
      <c r="D25" s="390" t="s">
        <v>488</v>
      </c>
      <c r="E25" s="391"/>
      <c r="F25" s="391"/>
      <c r="G25" s="391"/>
      <c r="H25" s="391"/>
      <c r="I25" s="391"/>
      <c r="J25" s="391"/>
      <c r="K25" s="391"/>
      <c r="L25" s="391"/>
      <c r="M25" s="391"/>
      <c r="N25" s="391"/>
      <c r="O25" s="391"/>
      <c r="P25" s="391"/>
    </row>
    <row r="26" spans="1:16" s="213" customFormat="1" x14ac:dyDescent="0.2">
      <c r="A26" s="248">
        <v>3.24</v>
      </c>
      <c r="B26" s="250">
        <v>42923</v>
      </c>
      <c r="C26" s="251"/>
      <c r="D26" s="406" t="s">
        <v>489</v>
      </c>
      <c r="E26" s="407"/>
      <c r="F26" s="407"/>
      <c r="G26" s="407"/>
      <c r="H26" s="407"/>
      <c r="I26" s="407"/>
      <c r="J26" s="407"/>
      <c r="K26" s="407"/>
      <c r="L26" s="407"/>
      <c r="M26" s="407"/>
      <c r="N26" s="407"/>
      <c r="O26" s="407"/>
      <c r="P26" s="407"/>
    </row>
    <row r="27" spans="1:16" s="213" customFormat="1" x14ac:dyDescent="0.2">
      <c r="A27" s="248">
        <v>3.25</v>
      </c>
      <c r="B27" s="210">
        <v>43003</v>
      </c>
      <c r="C27" s="211"/>
      <c r="D27" s="406" t="s">
        <v>490</v>
      </c>
      <c r="E27" s="407"/>
      <c r="F27" s="407"/>
      <c r="G27" s="407"/>
      <c r="H27" s="407"/>
      <c r="I27" s="407"/>
      <c r="J27" s="407"/>
      <c r="K27" s="407"/>
      <c r="L27" s="407"/>
      <c r="M27" s="407"/>
      <c r="N27" s="407"/>
      <c r="O27" s="407"/>
      <c r="P27" s="407"/>
    </row>
    <row r="28" spans="1:16" s="213" customFormat="1" x14ac:dyDescent="0.2">
      <c r="A28" s="248">
        <v>3.26</v>
      </c>
      <c r="B28" s="210">
        <v>43082</v>
      </c>
      <c r="C28" s="211"/>
      <c r="D28" s="408" t="s">
        <v>491</v>
      </c>
      <c r="E28" s="409"/>
      <c r="F28" s="409"/>
      <c r="G28" s="409"/>
      <c r="H28" s="409"/>
      <c r="I28" s="409"/>
      <c r="J28" s="409"/>
      <c r="K28" s="409"/>
      <c r="L28" s="409"/>
      <c r="M28" s="409"/>
      <c r="N28" s="409"/>
      <c r="O28" s="409"/>
      <c r="P28" s="410"/>
    </row>
    <row r="29" spans="1:16" s="213" customFormat="1" x14ac:dyDescent="0.2">
      <c r="A29" s="248">
        <v>3.27</v>
      </c>
      <c r="B29" s="210">
        <v>43179</v>
      </c>
      <c r="C29" s="211"/>
      <c r="D29" s="390" t="s">
        <v>492</v>
      </c>
      <c r="E29" s="391"/>
      <c r="F29" s="391"/>
      <c r="G29" s="391"/>
      <c r="H29" s="391"/>
      <c r="I29" s="391"/>
      <c r="J29" s="391"/>
      <c r="K29" s="391"/>
      <c r="L29" s="391"/>
      <c r="M29" s="391"/>
      <c r="N29" s="391"/>
      <c r="O29" s="391"/>
      <c r="P29" s="391"/>
    </row>
    <row r="30" spans="1:16" s="213" customFormat="1" x14ac:dyDescent="0.2">
      <c r="A30" s="248">
        <v>3.28</v>
      </c>
      <c r="B30" s="210">
        <v>43256</v>
      </c>
      <c r="C30" s="211"/>
      <c r="D30" s="411" t="s">
        <v>493</v>
      </c>
      <c r="E30" s="409"/>
      <c r="F30" s="409"/>
      <c r="G30" s="409"/>
      <c r="H30" s="409"/>
      <c r="I30" s="409"/>
      <c r="J30" s="409"/>
      <c r="K30" s="409"/>
      <c r="L30" s="409"/>
      <c r="M30" s="409"/>
      <c r="N30" s="409"/>
      <c r="O30" s="409"/>
      <c r="P30" s="410"/>
    </row>
    <row r="31" spans="1:16" s="213" customFormat="1" x14ac:dyDescent="0.2">
      <c r="A31" s="211">
        <v>3.29</v>
      </c>
      <c r="B31" s="210">
        <v>43368</v>
      </c>
      <c r="C31" s="211"/>
      <c r="D31" s="386" t="s">
        <v>494</v>
      </c>
      <c r="E31" s="387"/>
      <c r="F31" s="387"/>
      <c r="G31" s="387"/>
      <c r="H31" s="387"/>
      <c r="I31" s="387"/>
      <c r="J31" s="387"/>
      <c r="K31" s="387"/>
      <c r="L31" s="387"/>
      <c r="M31" s="387"/>
      <c r="N31" s="387"/>
      <c r="O31" s="387"/>
      <c r="P31" s="387"/>
    </row>
    <row r="32" spans="1:16" x14ac:dyDescent="0.2">
      <c r="A32" s="252" t="s">
        <v>495</v>
      </c>
      <c r="B32" s="210">
        <v>43451</v>
      </c>
      <c r="C32" s="211"/>
      <c r="D32" s="386" t="s">
        <v>496</v>
      </c>
      <c r="E32" s="387"/>
      <c r="F32" s="387"/>
      <c r="G32" s="387"/>
      <c r="H32" s="387"/>
      <c r="I32" s="387"/>
      <c r="J32" s="387"/>
      <c r="K32" s="387"/>
      <c r="L32" s="387"/>
      <c r="M32" s="387"/>
      <c r="N32" s="387"/>
      <c r="O32" s="387"/>
      <c r="P32" s="387"/>
    </row>
    <row r="33" spans="1:19" x14ac:dyDescent="0.2">
      <c r="A33" s="211">
        <v>3.31</v>
      </c>
      <c r="B33" s="210">
        <v>43549</v>
      </c>
      <c r="C33" s="211"/>
      <c r="D33" s="386" t="s">
        <v>496</v>
      </c>
      <c r="E33" s="387"/>
      <c r="F33" s="387"/>
      <c r="G33" s="387"/>
      <c r="H33" s="387"/>
      <c r="I33" s="387"/>
      <c r="J33" s="387"/>
      <c r="K33" s="387"/>
      <c r="L33" s="387"/>
      <c r="M33" s="387"/>
      <c r="N33" s="387"/>
      <c r="O33" s="387"/>
      <c r="P33" s="387"/>
    </row>
    <row r="34" spans="1:19" x14ac:dyDescent="0.2">
      <c r="A34" s="211">
        <v>3.32</v>
      </c>
      <c r="B34" s="210">
        <v>43661</v>
      </c>
      <c r="C34" s="211"/>
      <c r="D34" s="386" t="s">
        <v>496</v>
      </c>
      <c r="E34" s="387"/>
      <c r="F34" s="387"/>
      <c r="G34" s="387"/>
      <c r="H34" s="387"/>
      <c r="I34" s="387"/>
      <c r="J34" s="387"/>
      <c r="K34" s="387"/>
      <c r="L34" s="387"/>
      <c r="M34" s="387"/>
      <c r="N34" s="387"/>
      <c r="O34" s="387"/>
      <c r="P34" s="387"/>
    </row>
    <row r="35" spans="1:19" x14ac:dyDescent="0.2">
      <c r="A35" s="211">
        <v>3.33</v>
      </c>
      <c r="B35" s="210">
        <v>43859</v>
      </c>
      <c r="C35" s="211"/>
      <c r="D35" s="386" t="s">
        <v>496</v>
      </c>
      <c r="E35" s="387"/>
      <c r="F35" s="387"/>
      <c r="G35" s="387"/>
      <c r="H35" s="387"/>
      <c r="I35" s="387"/>
      <c r="J35" s="387"/>
      <c r="K35" s="387"/>
      <c r="L35" s="387"/>
      <c r="M35" s="387"/>
      <c r="N35" s="387"/>
      <c r="O35" s="387"/>
      <c r="P35" s="387"/>
    </row>
    <row r="36" spans="1:19" x14ac:dyDescent="0.2">
      <c r="A36" s="211">
        <v>3.34</v>
      </c>
      <c r="B36" s="210">
        <v>43859</v>
      </c>
      <c r="C36" s="211"/>
      <c r="D36" s="386" t="s">
        <v>496</v>
      </c>
      <c r="E36" s="387"/>
      <c r="F36" s="387"/>
      <c r="G36" s="387"/>
      <c r="H36" s="387"/>
      <c r="I36" s="387"/>
      <c r="J36" s="387"/>
      <c r="K36" s="387"/>
      <c r="L36" s="387"/>
      <c r="M36" s="387"/>
      <c r="N36" s="387"/>
      <c r="O36" s="387"/>
      <c r="P36" s="387"/>
    </row>
    <row r="37" spans="1:19" x14ac:dyDescent="0.2">
      <c r="A37" s="211">
        <v>3.35</v>
      </c>
      <c r="B37" s="210">
        <v>44062</v>
      </c>
      <c r="C37" s="211"/>
      <c r="D37" s="386" t="s">
        <v>496</v>
      </c>
      <c r="E37" s="387"/>
      <c r="F37" s="387"/>
      <c r="G37" s="387"/>
      <c r="H37" s="387"/>
      <c r="I37" s="387"/>
      <c r="J37" s="387"/>
      <c r="K37" s="387"/>
      <c r="L37" s="387"/>
      <c r="M37" s="387"/>
      <c r="N37" s="387"/>
      <c r="O37" s="387"/>
      <c r="P37" s="387"/>
    </row>
    <row r="38" spans="1:19" x14ac:dyDescent="0.2">
      <c r="A38" s="211">
        <v>3.36</v>
      </c>
      <c r="B38" s="210">
        <v>44141</v>
      </c>
      <c r="C38" s="211"/>
      <c r="D38" s="386" t="s">
        <v>496</v>
      </c>
      <c r="E38" s="387"/>
      <c r="F38" s="387"/>
      <c r="G38" s="387"/>
      <c r="H38" s="387"/>
      <c r="I38" s="387"/>
      <c r="J38" s="387"/>
      <c r="K38" s="387"/>
      <c r="L38" s="387"/>
      <c r="M38" s="387"/>
      <c r="N38" s="387"/>
      <c r="O38" s="387"/>
      <c r="P38" s="387"/>
    </row>
    <row r="39" spans="1:19" x14ac:dyDescent="0.2">
      <c r="A39" s="211">
        <v>3.37</v>
      </c>
      <c r="B39" s="210">
        <v>44228</v>
      </c>
      <c r="C39" s="211"/>
      <c r="D39" s="386" t="s">
        <v>496</v>
      </c>
      <c r="E39" s="387"/>
      <c r="F39" s="387"/>
      <c r="G39" s="387"/>
      <c r="H39" s="387"/>
      <c r="I39" s="387"/>
      <c r="J39" s="387"/>
      <c r="K39" s="387"/>
      <c r="L39" s="387"/>
      <c r="M39" s="387"/>
      <c r="N39" s="387"/>
      <c r="O39" s="387"/>
      <c r="P39" s="387"/>
    </row>
    <row r="40" spans="1:19" x14ac:dyDescent="0.2">
      <c r="A40" s="211">
        <v>3.38</v>
      </c>
      <c r="B40" s="210">
        <v>44231</v>
      </c>
      <c r="C40" s="211"/>
      <c r="D40" s="386" t="s">
        <v>496</v>
      </c>
      <c r="E40" s="387"/>
      <c r="F40" s="387"/>
      <c r="G40" s="387"/>
      <c r="H40" s="387"/>
      <c r="I40" s="387"/>
      <c r="J40" s="387"/>
      <c r="K40" s="387"/>
      <c r="L40" s="387"/>
      <c r="M40" s="387"/>
      <c r="N40" s="387"/>
      <c r="O40" s="387"/>
      <c r="P40" s="387"/>
    </row>
    <row r="41" spans="1:19" x14ac:dyDescent="0.2">
      <c r="A41" s="211">
        <v>3.39</v>
      </c>
      <c r="B41" s="210">
        <v>44377</v>
      </c>
      <c r="C41" s="211"/>
      <c r="D41" s="386" t="s">
        <v>496</v>
      </c>
      <c r="E41" s="387"/>
      <c r="F41" s="387"/>
      <c r="G41" s="387"/>
      <c r="H41" s="387"/>
      <c r="I41" s="387"/>
      <c r="J41" s="387"/>
      <c r="K41" s="387"/>
      <c r="L41" s="387"/>
      <c r="M41" s="387"/>
      <c r="N41" s="387"/>
      <c r="O41" s="387"/>
      <c r="P41" s="387"/>
      <c r="S41" s="249"/>
    </row>
    <row r="42" spans="1:19" x14ac:dyDescent="0.2">
      <c r="A42" s="211">
        <v>3.4</v>
      </c>
      <c r="B42" s="210">
        <v>44463</v>
      </c>
      <c r="C42" s="211"/>
      <c r="D42" s="386" t="s">
        <v>496</v>
      </c>
      <c r="E42" s="387"/>
      <c r="F42" s="387"/>
      <c r="G42" s="387"/>
      <c r="H42" s="387"/>
      <c r="I42" s="387"/>
      <c r="J42" s="387"/>
      <c r="K42" s="387"/>
      <c r="L42" s="387"/>
      <c r="M42" s="387"/>
      <c r="N42" s="387"/>
      <c r="O42" s="387"/>
      <c r="P42" s="387"/>
    </row>
    <row r="43" spans="1:19" x14ac:dyDescent="0.2">
      <c r="A43" s="211">
        <v>3.41</v>
      </c>
      <c r="B43" s="210">
        <v>44582</v>
      </c>
      <c r="C43" s="211"/>
      <c r="D43" s="386" t="s">
        <v>496</v>
      </c>
      <c r="E43" s="387"/>
      <c r="F43" s="387"/>
      <c r="G43" s="387"/>
      <c r="H43" s="387"/>
      <c r="I43" s="387"/>
      <c r="J43" s="387"/>
      <c r="K43" s="387"/>
      <c r="L43" s="387"/>
      <c r="M43" s="387"/>
      <c r="N43" s="387"/>
      <c r="O43" s="387"/>
      <c r="P43" s="387"/>
    </row>
    <row r="44" spans="1:19" x14ac:dyDescent="0.2">
      <c r="A44" s="211">
        <v>3.42</v>
      </c>
      <c r="B44" s="210">
        <v>44637</v>
      </c>
      <c r="C44" s="211"/>
      <c r="D44" s="386" t="s">
        <v>496</v>
      </c>
      <c r="E44" s="387"/>
      <c r="F44" s="387"/>
      <c r="G44" s="387"/>
      <c r="H44" s="387"/>
      <c r="I44" s="387"/>
      <c r="J44" s="387"/>
      <c r="K44" s="387"/>
      <c r="L44" s="387"/>
      <c r="M44" s="387"/>
      <c r="N44" s="387"/>
      <c r="O44" s="387"/>
      <c r="P44" s="387"/>
    </row>
    <row r="45" spans="1:19" x14ac:dyDescent="0.2">
      <c r="A45" s="211">
        <v>3.43</v>
      </c>
      <c r="B45" s="210">
        <v>44743</v>
      </c>
      <c r="C45" s="211"/>
      <c r="D45" s="386" t="s">
        <v>496</v>
      </c>
      <c r="E45" s="387"/>
      <c r="F45" s="387"/>
      <c r="G45" s="387"/>
      <c r="H45" s="387"/>
      <c r="I45" s="387"/>
      <c r="J45" s="387"/>
      <c r="K45" s="387"/>
      <c r="L45" s="387"/>
      <c r="M45" s="387"/>
      <c r="N45" s="387"/>
      <c r="O45" s="387"/>
      <c r="P45" s="387"/>
    </row>
    <row r="46" spans="1:19" x14ac:dyDescent="0.2">
      <c r="A46" s="211">
        <v>3.44</v>
      </c>
      <c r="B46" s="210">
        <v>44839</v>
      </c>
      <c r="C46" s="211"/>
      <c r="D46" s="386" t="s">
        <v>496</v>
      </c>
      <c r="E46" s="387"/>
      <c r="F46" s="387"/>
      <c r="G46" s="387"/>
      <c r="H46" s="387"/>
      <c r="I46" s="387"/>
      <c r="J46" s="387"/>
      <c r="K46" s="387"/>
      <c r="L46" s="387"/>
      <c r="M46" s="387"/>
      <c r="N46" s="387"/>
      <c r="O46" s="387"/>
      <c r="P46" s="387"/>
    </row>
    <row r="47" spans="1:19" x14ac:dyDescent="0.2">
      <c r="A47" s="211">
        <v>3.45</v>
      </c>
      <c r="B47" s="210">
        <v>44904</v>
      </c>
      <c r="C47" s="211"/>
      <c r="D47" s="386" t="s">
        <v>496</v>
      </c>
      <c r="E47" s="387"/>
      <c r="F47" s="387"/>
      <c r="G47" s="387"/>
      <c r="H47" s="387"/>
      <c r="I47" s="387"/>
      <c r="J47" s="387"/>
      <c r="K47" s="387"/>
      <c r="L47" s="387"/>
      <c r="M47" s="387"/>
      <c r="N47" s="387"/>
      <c r="O47" s="387"/>
      <c r="P47" s="387"/>
    </row>
    <row r="48" spans="1:19" x14ac:dyDescent="0.2">
      <c r="A48" s="211">
        <v>3.46</v>
      </c>
      <c r="B48" s="210">
        <v>44977</v>
      </c>
      <c r="C48" s="211"/>
      <c r="D48" s="386" t="s">
        <v>496</v>
      </c>
      <c r="E48" s="387"/>
      <c r="F48" s="387"/>
      <c r="G48" s="387"/>
      <c r="H48" s="387"/>
      <c r="I48" s="387"/>
      <c r="J48" s="387"/>
      <c r="K48" s="387"/>
      <c r="L48" s="387"/>
      <c r="M48" s="387"/>
      <c r="N48" s="387"/>
      <c r="O48" s="387"/>
      <c r="P48" s="387"/>
    </row>
    <row r="49" spans="1:16" x14ac:dyDescent="0.2">
      <c r="A49" s="211">
        <v>3.47</v>
      </c>
      <c r="B49" s="210">
        <v>45076</v>
      </c>
      <c r="C49" s="211"/>
      <c r="D49" s="386" t="s">
        <v>496</v>
      </c>
      <c r="E49" s="387"/>
      <c r="F49" s="387"/>
      <c r="G49" s="387"/>
      <c r="H49" s="387"/>
      <c r="I49" s="387"/>
      <c r="J49" s="387"/>
      <c r="K49" s="387"/>
      <c r="L49" s="387"/>
      <c r="M49" s="387"/>
      <c r="N49" s="387"/>
      <c r="O49" s="387"/>
      <c r="P49" s="387"/>
    </row>
    <row r="50" spans="1:16" x14ac:dyDescent="0.2">
      <c r="A50" s="211">
        <v>3.48</v>
      </c>
      <c r="B50" s="210">
        <v>45142</v>
      </c>
      <c r="C50" s="211"/>
      <c r="D50" s="386" t="s">
        <v>496</v>
      </c>
      <c r="E50" s="387"/>
      <c r="F50" s="387"/>
      <c r="G50" s="387"/>
      <c r="H50" s="387"/>
      <c r="I50" s="387"/>
      <c r="J50" s="387"/>
      <c r="K50" s="387"/>
      <c r="L50" s="387"/>
      <c r="M50" s="387"/>
      <c r="N50" s="387"/>
      <c r="O50" s="387"/>
      <c r="P50" s="387"/>
    </row>
    <row r="51" spans="1:16" x14ac:dyDescent="0.2">
      <c r="A51" s="211">
        <v>3.49</v>
      </c>
      <c r="B51" s="210">
        <v>45337</v>
      </c>
      <c r="C51" s="211"/>
      <c r="D51" s="386" t="s">
        <v>496</v>
      </c>
      <c r="E51" s="387"/>
      <c r="F51" s="387"/>
      <c r="G51" s="387"/>
      <c r="H51" s="387"/>
      <c r="I51" s="387"/>
      <c r="J51" s="387"/>
      <c r="K51" s="387"/>
      <c r="L51" s="387"/>
      <c r="M51" s="387"/>
      <c r="N51" s="387"/>
      <c r="O51" s="387"/>
      <c r="P51" s="387"/>
    </row>
    <row r="52" spans="1:16" x14ac:dyDescent="0.2">
      <c r="A52" s="211"/>
      <c r="B52" s="210"/>
      <c r="C52" s="211"/>
      <c r="D52" s="386"/>
      <c r="E52" s="387"/>
      <c r="F52" s="387"/>
      <c r="G52" s="387"/>
      <c r="H52" s="387"/>
      <c r="I52" s="387"/>
      <c r="J52" s="387"/>
      <c r="K52" s="387"/>
      <c r="L52" s="387"/>
      <c r="M52" s="387"/>
      <c r="N52" s="387"/>
      <c r="O52" s="387"/>
      <c r="P52" s="387"/>
    </row>
    <row r="53" spans="1:16" x14ac:dyDescent="0.2">
      <c r="A53" s="211"/>
      <c r="B53" s="210"/>
      <c r="C53" s="211"/>
      <c r="D53" s="386"/>
      <c r="E53" s="387"/>
      <c r="F53" s="387"/>
      <c r="G53" s="387"/>
      <c r="H53" s="387"/>
      <c r="I53" s="387"/>
      <c r="J53" s="387"/>
      <c r="K53" s="387"/>
      <c r="L53" s="387"/>
      <c r="M53" s="387"/>
      <c r="N53" s="387"/>
      <c r="O53" s="387"/>
      <c r="P53" s="387"/>
    </row>
    <row r="54" spans="1:16" x14ac:dyDescent="0.2">
      <c r="A54" s="211"/>
      <c r="B54" s="210"/>
      <c r="C54" s="211"/>
      <c r="D54" s="386"/>
      <c r="E54" s="387"/>
      <c r="F54" s="387"/>
      <c r="G54" s="387"/>
      <c r="H54" s="387"/>
      <c r="I54" s="387"/>
      <c r="J54" s="387"/>
      <c r="K54" s="387"/>
      <c r="L54" s="387"/>
      <c r="M54" s="387"/>
      <c r="N54" s="387"/>
      <c r="O54" s="387"/>
      <c r="P54" s="387"/>
    </row>
    <row r="55" spans="1:16" x14ac:dyDescent="0.2">
      <c r="A55" s="211"/>
      <c r="B55" s="210"/>
      <c r="C55" s="211"/>
      <c r="D55" s="386"/>
      <c r="E55" s="387"/>
      <c r="F55" s="387"/>
      <c r="G55" s="387"/>
      <c r="H55" s="387"/>
      <c r="I55" s="387"/>
      <c r="J55" s="387"/>
      <c r="K55" s="387"/>
      <c r="L55" s="387"/>
      <c r="M55" s="387"/>
      <c r="N55" s="387"/>
      <c r="O55" s="387"/>
      <c r="P55" s="387"/>
    </row>
    <row r="56" spans="1:16" x14ac:dyDescent="0.2">
      <c r="A56" s="211"/>
      <c r="B56" s="210"/>
      <c r="C56" s="211"/>
      <c r="D56" s="386"/>
      <c r="E56" s="387"/>
      <c r="F56" s="387"/>
      <c r="G56" s="387"/>
      <c r="H56" s="387"/>
      <c r="I56" s="387"/>
      <c r="J56" s="387"/>
      <c r="K56" s="387"/>
      <c r="L56" s="387"/>
      <c r="M56" s="387"/>
      <c r="N56" s="387"/>
      <c r="O56" s="387"/>
      <c r="P56" s="387"/>
    </row>
  </sheetData>
  <sheetProtection algorithmName="SHA-512" hashValue="ZQ0P1R3b8zq+guocWR53jsnXv4z7lFrx86Xho9TWP3TJb/4oYrhd1N1ZS7L5JI8GpJzhKsos+rjLsV2cUtm9Xw==" saltValue="PB4/v79/pzMZ2VaPSqTrCA==" spinCount="100000" sheet="1" objects="1" scenarios="1"/>
  <mergeCells count="56">
    <mergeCell ref="D31:P31"/>
    <mergeCell ref="D17:P17"/>
    <mergeCell ref="D22:P22"/>
    <mergeCell ref="D23:P23"/>
    <mergeCell ref="D21:P21"/>
    <mergeCell ref="D20:P20"/>
    <mergeCell ref="D25:P25"/>
    <mergeCell ref="D27:P27"/>
    <mergeCell ref="D29:P29"/>
    <mergeCell ref="D26:P26"/>
    <mergeCell ref="D24:P24"/>
    <mergeCell ref="D28:P28"/>
    <mergeCell ref="D30:P30"/>
    <mergeCell ref="D1:P1"/>
    <mergeCell ref="D6:P6"/>
    <mergeCell ref="D7:P7"/>
    <mergeCell ref="D8:P8"/>
    <mergeCell ref="D11:P11"/>
    <mergeCell ref="D2:P2"/>
    <mergeCell ref="D3:P3"/>
    <mergeCell ref="D4:P4"/>
    <mergeCell ref="D5:P5"/>
    <mergeCell ref="D12:P12"/>
    <mergeCell ref="D9:P9"/>
    <mergeCell ref="D18:P18"/>
    <mergeCell ref="D10:P10"/>
    <mergeCell ref="D19:P19"/>
    <mergeCell ref="D13:P13"/>
    <mergeCell ref="D14:P14"/>
    <mergeCell ref="D16:P16"/>
    <mergeCell ref="D15:P15"/>
    <mergeCell ref="D32:P32"/>
    <mergeCell ref="D33:P33"/>
    <mergeCell ref="D34:P34"/>
    <mergeCell ref="D35:P35"/>
    <mergeCell ref="D36:P36"/>
    <mergeCell ref="D37:P37"/>
    <mergeCell ref="D38:P38"/>
    <mergeCell ref="D39:P39"/>
    <mergeCell ref="D40:P40"/>
    <mergeCell ref="D41:P41"/>
    <mergeCell ref="D42:P42"/>
    <mergeCell ref="D43:P43"/>
    <mergeCell ref="D44:P44"/>
    <mergeCell ref="D45:P45"/>
    <mergeCell ref="D46:P46"/>
    <mergeCell ref="D47:P47"/>
    <mergeCell ref="D48:P48"/>
    <mergeCell ref="D49:P49"/>
    <mergeCell ref="D55:P55"/>
    <mergeCell ref="D56:P56"/>
    <mergeCell ref="D50:P50"/>
    <mergeCell ref="D51:P51"/>
    <mergeCell ref="D52:P52"/>
    <mergeCell ref="D53:P53"/>
    <mergeCell ref="D54:P54"/>
  </mergeCells>
  <phoneticPr fontId="4" type="noConversion"/>
  <pageMargins left="0.75" right="0.75" top="1" bottom="1" header="0.5" footer="0.5"/>
  <pageSetup paperSize="9" scale="85" orientation="landscape"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X41"/>
  <sheetViews>
    <sheetView zoomScale="75" workbookViewId="0">
      <selection activeCell="D14" sqref="D14:D17"/>
    </sheetView>
  </sheetViews>
  <sheetFormatPr defaultRowHeight="14.25" x14ac:dyDescent="0.2"/>
  <cols>
    <col min="1" max="1" width="3.42578125" style="124" customWidth="1"/>
    <col min="2" max="3" width="9.28515625" style="124" customWidth="1"/>
    <col min="4" max="4" width="10.5703125" style="124" customWidth="1"/>
    <col min="5" max="5" width="16" style="124" customWidth="1"/>
    <col min="6" max="6" width="13.85546875" style="124" customWidth="1"/>
    <col min="7" max="8" width="16" style="124" customWidth="1"/>
    <col min="9" max="9" width="16" style="124" hidden="1" customWidth="1"/>
    <col min="10" max="10" width="17.42578125" style="124" customWidth="1"/>
    <col min="11" max="14" width="16" style="124" customWidth="1"/>
    <col min="15" max="15" width="16.28515625" style="124" customWidth="1"/>
    <col min="16" max="16" width="11.28515625" style="124" customWidth="1"/>
    <col min="17" max="17" width="16.42578125" style="124" customWidth="1"/>
    <col min="18" max="18" width="11.28515625" style="124" customWidth="1"/>
    <col min="19" max="19" width="7" style="124" customWidth="1"/>
    <col min="20" max="20" width="8.140625" style="124" customWidth="1"/>
    <col min="21" max="21" width="5.85546875" style="124" customWidth="1"/>
    <col min="22" max="22" width="6.28515625" style="124" customWidth="1"/>
    <col min="23" max="16384" width="9.140625" style="124"/>
  </cols>
  <sheetData>
    <row r="1" spans="1:10" ht="15.75" x14ac:dyDescent="0.25">
      <c r="A1" s="93" t="s">
        <v>383</v>
      </c>
    </row>
    <row r="2" spans="1:10" x14ac:dyDescent="0.2">
      <c r="B2" s="232" t="str">
        <f>Welcome!B7</f>
        <v>Version 3.49</v>
      </c>
    </row>
    <row r="3" spans="1:10" ht="15" x14ac:dyDescent="0.25">
      <c r="A3" s="124">
        <v>1</v>
      </c>
      <c r="B3" s="143" t="s">
        <v>384</v>
      </c>
      <c r="C3" s="143"/>
    </row>
    <row r="4" spans="1:10" ht="24.75" customHeight="1" x14ac:dyDescent="0.25">
      <c r="B4" s="275" t="s">
        <v>79</v>
      </c>
      <c r="C4" s="276"/>
      <c r="D4" s="277"/>
      <c r="E4" s="275" t="s">
        <v>384</v>
      </c>
      <c r="F4" s="276"/>
      <c r="G4" s="276"/>
      <c r="H4" s="277"/>
    </row>
    <row r="5" spans="1:10" ht="20.25" customHeight="1" x14ac:dyDescent="0.2">
      <c r="B5" s="137" t="s">
        <v>388</v>
      </c>
      <c r="C5" s="172"/>
      <c r="D5" s="138"/>
      <c r="E5" s="281"/>
      <c r="F5" s="282"/>
      <c r="G5" s="282"/>
      <c r="H5" s="283"/>
    </row>
    <row r="6" spans="1:10" ht="20.25" customHeight="1" x14ac:dyDescent="0.2">
      <c r="B6" s="139" t="s">
        <v>387</v>
      </c>
      <c r="C6" s="173"/>
      <c r="D6" s="140"/>
      <c r="E6" s="281"/>
      <c r="F6" s="282"/>
      <c r="G6" s="282"/>
      <c r="H6" s="283"/>
      <c r="I6" s="125"/>
    </row>
    <row r="7" spans="1:10" ht="20.25" customHeight="1" x14ac:dyDescent="0.2">
      <c r="B7" s="139" t="s">
        <v>385</v>
      </c>
      <c r="C7" s="173"/>
      <c r="D7" s="140"/>
      <c r="E7" s="281"/>
      <c r="F7" s="282"/>
      <c r="G7" s="282"/>
      <c r="H7" s="283"/>
      <c r="I7" s="125"/>
    </row>
    <row r="8" spans="1:10" ht="20.25" customHeight="1" x14ac:dyDescent="0.2">
      <c r="B8" s="141" t="s">
        <v>386</v>
      </c>
      <c r="C8" s="152"/>
      <c r="D8" s="142"/>
      <c r="E8" s="281"/>
      <c r="F8" s="282"/>
      <c r="G8" s="282"/>
      <c r="H8" s="283"/>
    </row>
    <row r="9" spans="1:10" ht="20.25" customHeight="1" x14ac:dyDescent="0.2">
      <c r="B9" s="141" t="s">
        <v>390</v>
      </c>
      <c r="C9" s="152"/>
      <c r="D9" s="142"/>
      <c r="E9" s="278"/>
      <c r="F9" s="279"/>
      <c r="G9" s="279"/>
      <c r="H9" s="280"/>
      <c r="I9" s="128"/>
    </row>
    <row r="10" spans="1:10" ht="20.25" customHeight="1" x14ac:dyDescent="0.2">
      <c r="B10" s="141" t="s">
        <v>389</v>
      </c>
      <c r="C10" s="152"/>
      <c r="D10" s="142"/>
      <c r="E10" s="281"/>
      <c r="F10" s="282"/>
      <c r="G10" s="282"/>
      <c r="H10" s="283"/>
      <c r="I10" s="128"/>
      <c r="J10" s="129"/>
    </row>
    <row r="11" spans="1:10" ht="12" customHeight="1" x14ac:dyDescent="0.2"/>
    <row r="12" spans="1:10" ht="15" x14ac:dyDescent="0.25">
      <c r="A12" s="124">
        <v>2</v>
      </c>
      <c r="B12" s="143" t="s">
        <v>395</v>
      </c>
    </row>
    <row r="13" spans="1:10" ht="18" customHeight="1" x14ac:dyDescent="0.2">
      <c r="B13" s="260" t="s">
        <v>79</v>
      </c>
      <c r="C13" s="261"/>
      <c r="D13" s="174" t="s">
        <v>403</v>
      </c>
    </row>
    <row r="14" spans="1:10" ht="15" customHeight="1" x14ac:dyDescent="0.2">
      <c r="B14" s="262" t="s">
        <v>497</v>
      </c>
      <c r="C14" s="263"/>
      <c r="D14" s="253">
        <v>45352</v>
      </c>
      <c r="J14" s="207" t="s">
        <v>26</v>
      </c>
    </row>
    <row r="15" spans="1:10" ht="15" customHeight="1" x14ac:dyDescent="0.2">
      <c r="B15" s="262" t="s">
        <v>498</v>
      </c>
      <c r="C15" s="263"/>
      <c r="D15" s="253">
        <v>45170</v>
      </c>
      <c r="J15" s="207"/>
    </row>
    <row r="16" spans="1:10" ht="15" customHeight="1" x14ac:dyDescent="0.2">
      <c r="B16" s="267" t="s">
        <v>96</v>
      </c>
      <c r="C16" s="268"/>
      <c r="D16" s="254">
        <v>137</v>
      </c>
    </row>
    <row r="17" spans="1:24" ht="15" customHeight="1" x14ac:dyDescent="0.2">
      <c r="B17" s="264" t="s">
        <v>397</v>
      </c>
      <c r="C17" s="265"/>
      <c r="D17" s="255">
        <v>138.69999999999999</v>
      </c>
    </row>
    <row r="18" spans="1:24" ht="15" customHeight="1" x14ac:dyDescent="0.2">
      <c r="D18" s="124" t="s">
        <v>499</v>
      </c>
    </row>
    <row r="19" spans="1:24" ht="15" customHeight="1" x14ac:dyDescent="0.2">
      <c r="B19" s="191"/>
    </row>
    <row r="20" spans="1:24" s="128" customFormat="1" ht="17.25" customHeight="1" x14ac:dyDescent="0.2">
      <c r="A20" s="128">
        <v>3</v>
      </c>
      <c r="B20" s="163" t="s">
        <v>391</v>
      </c>
      <c r="C20" s="163"/>
      <c r="D20" s="126"/>
      <c r="E20" s="126"/>
      <c r="F20" s="127"/>
      <c r="G20" s="126"/>
      <c r="H20" s="127"/>
      <c r="J20" s="129"/>
    </row>
    <row r="21" spans="1:24" s="128" customFormat="1" ht="34.5" customHeight="1" x14ac:dyDescent="0.2">
      <c r="B21" s="258" t="s">
        <v>391</v>
      </c>
      <c r="C21" s="266"/>
      <c r="D21" s="266"/>
      <c r="E21" s="259"/>
      <c r="F21" s="258" t="s">
        <v>373</v>
      </c>
      <c r="G21" s="259"/>
      <c r="H21" s="186" t="s">
        <v>402</v>
      </c>
      <c r="J21" s="129"/>
      <c r="R21" s="130"/>
    </row>
    <row r="22" spans="1:24" s="128" customFormat="1" ht="36.75" customHeight="1" x14ac:dyDescent="0.2">
      <c r="B22" s="269" t="str">
        <f>+Sewer!A1</f>
        <v>Developer contributions towards the cost of sewer headworks</v>
      </c>
      <c r="C22" s="270"/>
      <c r="D22" s="270"/>
      <c r="E22" s="271"/>
      <c r="F22" s="144"/>
      <c r="G22" s="145"/>
      <c r="H22" s="169"/>
      <c r="I22" s="130"/>
      <c r="J22" s="129"/>
      <c r="R22" s="130"/>
    </row>
    <row r="23" spans="1:24" s="128" customFormat="1" ht="15.75" customHeight="1" x14ac:dyDescent="0.2">
      <c r="A23" s="126"/>
      <c r="B23" s="150"/>
      <c r="C23" s="151" t="str">
        <f>+Sewer!B48</f>
        <v>Trunk sewers &amp; pump systems (Hs)</v>
      </c>
      <c r="D23" s="168"/>
      <c r="E23" s="157"/>
      <c r="F23" s="235">
        <f>+ROUND(Sewer!G48,0)</f>
        <v>0</v>
      </c>
      <c r="G23" s="146">
        <f>+Sewer!G47</f>
        <v>45352</v>
      </c>
      <c r="H23" s="170" t="s">
        <v>428</v>
      </c>
      <c r="I23" s="185">
        <f>+IF(F23&gt;0,F23,0)</f>
        <v>0</v>
      </c>
      <c r="R23" s="130"/>
    </row>
    <row r="24" spans="1:24" s="128" customFormat="1" ht="15.75" customHeight="1" x14ac:dyDescent="0.2">
      <c r="A24" s="126"/>
      <c r="B24" s="141"/>
      <c r="C24" s="152" t="str">
        <f>+Sewer!B50</f>
        <v>Treatment plants &amp; outfalls (Ht)</v>
      </c>
      <c r="D24" s="168"/>
      <c r="E24" s="142"/>
      <c r="F24" s="236">
        <f>+ROUND(Sewer!G50,0)</f>
        <v>0</v>
      </c>
      <c r="G24" s="147">
        <f>+G23</f>
        <v>45352</v>
      </c>
      <c r="H24" s="196" t="s">
        <v>429</v>
      </c>
      <c r="I24" s="185">
        <f t="shared" ref="I24:I36" si="0">+IF(F24&gt;0,F24,0)</f>
        <v>0</v>
      </c>
      <c r="R24" s="130"/>
    </row>
    <row r="25" spans="1:24" s="128" customFormat="1" ht="33" customHeight="1" x14ac:dyDescent="0.2">
      <c r="A25" s="126"/>
      <c r="B25" s="269" t="str">
        <f>+Water!A1</f>
        <v>Developer contributions towards the cost of water supply headworks</v>
      </c>
      <c r="C25" s="270"/>
      <c r="D25" s="270"/>
      <c r="E25" s="271"/>
      <c r="F25" s="237"/>
      <c r="G25" s="145"/>
      <c r="H25" s="197"/>
      <c r="I25" s="185">
        <f t="shared" si="0"/>
        <v>0</v>
      </c>
      <c r="R25" s="130"/>
    </row>
    <row r="26" spans="1:24" ht="18" customHeight="1" x14ac:dyDescent="0.2">
      <c r="B26" s="153"/>
      <c r="C26" s="154" t="str">
        <f>+Water!B55</f>
        <v>Water Board Works (Hb)</v>
      </c>
      <c r="D26" s="154"/>
      <c r="E26" s="158"/>
      <c r="F26" s="235">
        <f>+ROUND(Water!G55,0)</f>
        <v>0</v>
      </c>
      <c r="G26" s="148">
        <f>+Water!G54</f>
        <v>45352</v>
      </c>
      <c r="H26" s="170" t="s">
        <v>443</v>
      </c>
      <c r="I26" s="185">
        <f t="shared" si="0"/>
        <v>0</v>
      </c>
      <c r="R26" s="131"/>
      <c r="T26" s="132"/>
      <c r="V26" s="132"/>
      <c r="X26" s="132"/>
    </row>
    <row r="27" spans="1:24" ht="18" customHeight="1" x14ac:dyDescent="0.2">
      <c r="B27" s="153"/>
      <c r="C27" s="154" t="str">
        <f>+Water!B57</f>
        <v>Council Reservoirs (Hr)</v>
      </c>
      <c r="D27" s="154"/>
      <c r="E27" s="158"/>
      <c r="F27" s="235">
        <f>+ROUND(Water!G57,0)</f>
        <v>0</v>
      </c>
      <c r="G27" s="148">
        <f>+G26</f>
        <v>45352</v>
      </c>
      <c r="H27" s="170" t="s">
        <v>430</v>
      </c>
      <c r="I27" s="185">
        <f t="shared" si="0"/>
        <v>0</v>
      </c>
      <c r="R27" s="131"/>
      <c r="T27" s="132"/>
      <c r="V27" s="132"/>
      <c r="X27" s="132"/>
    </row>
    <row r="28" spans="1:24" ht="18" customHeight="1" x14ac:dyDescent="0.2">
      <c r="B28" s="155"/>
      <c r="C28" s="156" t="str">
        <f>+Water!B59</f>
        <v>Council Mains (Hm)</v>
      </c>
      <c r="D28" s="154"/>
      <c r="E28" s="159"/>
      <c r="F28" s="238">
        <f>+ROUND(Water!G59,0)</f>
        <v>0</v>
      </c>
      <c r="G28" s="149">
        <f>+G27</f>
        <v>45352</v>
      </c>
      <c r="H28" s="198" t="s">
        <v>431</v>
      </c>
      <c r="I28" s="185">
        <f t="shared" si="0"/>
        <v>0</v>
      </c>
      <c r="R28" s="131"/>
    </row>
    <row r="29" spans="1:24" ht="30" customHeight="1" x14ac:dyDescent="0.2">
      <c r="B29" s="272" t="str">
        <f>+'Open Space'!A1</f>
        <v>Public Garden and Recreation Space</v>
      </c>
      <c r="C29" s="273"/>
      <c r="D29" s="273"/>
      <c r="E29" s="274"/>
      <c r="F29" s="239">
        <f>+ROUND('Open Space'!E19,0)</f>
        <v>0</v>
      </c>
      <c r="G29" s="160">
        <f>+'Open Space'!K13</f>
        <v>45352</v>
      </c>
      <c r="H29" s="199" t="s">
        <v>427</v>
      </c>
      <c r="I29" s="185">
        <f t="shared" si="0"/>
        <v>0</v>
      </c>
      <c r="R29" s="133"/>
    </row>
    <row r="30" spans="1:24" ht="34.5" customHeight="1" x14ac:dyDescent="0.2">
      <c r="B30" s="272" t="str">
        <f>+'Car Parking'!A1</f>
        <v>Contributions towards the cost of the provision of off-street car parking spaces</v>
      </c>
      <c r="C30" s="273"/>
      <c r="D30" s="273"/>
      <c r="E30" s="274"/>
      <c r="F30" s="239">
        <f>+ROUND('Car Parking'!E16,0)</f>
        <v>0</v>
      </c>
      <c r="G30" s="160">
        <f>+'Car Parking'!E15</f>
        <v>45352</v>
      </c>
      <c r="H30" s="199" t="s">
        <v>440</v>
      </c>
      <c r="I30" s="185">
        <f t="shared" si="0"/>
        <v>0</v>
      </c>
    </row>
    <row r="31" spans="1:24" ht="50.25" customHeight="1" x14ac:dyDescent="0.2">
      <c r="B31" s="269" t="str">
        <f>+'Peds &amp; Bikes'!A1</f>
        <v>Planning Scheme Policy for infrastructure contributions - stormwater and transport infrastructure (Pedestrians and Bikeways)</v>
      </c>
      <c r="C31" s="270"/>
      <c r="D31" s="270"/>
      <c r="E31" s="271"/>
      <c r="F31" s="240">
        <f>+ROUND('Peds &amp; Bikes'!G31,0)</f>
        <v>0</v>
      </c>
      <c r="G31" s="161">
        <f>+'Peds &amp; Bikes'!G30</f>
        <v>45352</v>
      </c>
      <c r="H31" s="199" t="s">
        <v>432</v>
      </c>
      <c r="I31" s="185">
        <f t="shared" si="0"/>
        <v>0</v>
      </c>
    </row>
    <row r="32" spans="1:24" ht="48" customHeight="1" x14ac:dyDescent="0.2">
      <c r="B32" s="269" t="str">
        <f>+Roads!$A$1</f>
        <v>Planning Scheme Policy for infrastructure contributions - stormwater and transport infrastructure (Roads)</v>
      </c>
      <c r="C32" s="270"/>
      <c r="D32" s="270"/>
      <c r="E32" s="270"/>
      <c r="F32" s="241"/>
      <c r="G32" s="162"/>
      <c r="H32" s="200"/>
      <c r="I32" s="185">
        <f t="shared" si="0"/>
        <v>0</v>
      </c>
    </row>
    <row r="33" spans="2:20" ht="16.5" customHeight="1" x14ac:dyDescent="0.2">
      <c r="B33" s="153"/>
      <c r="C33" s="154" t="str">
        <f>+Roads!B32</f>
        <v>Regional road network</v>
      </c>
      <c r="D33" s="154"/>
      <c r="E33" s="154"/>
      <c r="F33" s="242">
        <f>+ROUND(Roads!G32,0)</f>
        <v>0</v>
      </c>
      <c r="G33" s="148">
        <f>+Roads!G31</f>
        <v>45352</v>
      </c>
      <c r="H33" s="205">
        <f>+Roads!M9</f>
        <v>0</v>
      </c>
      <c r="I33" s="185">
        <f t="shared" si="0"/>
        <v>0</v>
      </c>
      <c r="J33" s="129"/>
      <c r="K33" s="129"/>
      <c r="L33" s="129"/>
      <c r="M33" s="129"/>
      <c r="N33" s="129"/>
      <c r="O33" s="129"/>
      <c r="R33" s="131"/>
    </row>
    <row r="34" spans="2:20" ht="16.5" customHeight="1" x14ac:dyDescent="0.2">
      <c r="B34" s="155"/>
      <c r="C34" s="156" t="str">
        <f>+Roads!B34</f>
        <v>Sectoral road network</v>
      </c>
      <c r="D34" s="154"/>
      <c r="E34" s="156"/>
      <c r="F34" s="243">
        <f>+ROUND(Roads!G34,0)</f>
        <v>0</v>
      </c>
      <c r="G34" s="149">
        <f>+G33</f>
        <v>45352</v>
      </c>
      <c r="H34" s="206">
        <f>+Roads!M10</f>
        <v>0</v>
      </c>
      <c r="I34" s="185">
        <f t="shared" si="0"/>
        <v>0</v>
      </c>
      <c r="K34" s="129"/>
      <c r="L34" s="129"/>
      <c r="M34" s="129"/>
      <c r="N34" s="129"/>
      <c r="O34" s="129"/>
      <c r="R34" s="131"/>
    </row>
    <row r="35" spans="2:20" ht="51.75" customHeight="1" x14ac:dyDescent="0.2">
      <c r="B35" s="269" t="str">
        <f>+'Storm Water'!A1</f>
        <v>Planning Scheme Policy for infrastructure contributions - stormwater and transport infrastructure (Stormwater)</v>
      </c>
      <c r="C35" s="270"/>
      <c r="D35" s="270"/>
      <c r="E35" s="270"/>
      <c r="F35" s="244"/>
      <c r="G35" s="162"/>
      <c r="H35" s="200"/>
      <c r="I35" s="185">
        <f t="shared" si="0"/>
        <v>0</v>
      </c>
      <c r="K35" s="129"/>
      <c r="L35" s="129"/>
      <c r="M35" s="129"/>
      <c r="N35" s="129"/>
      <c r="O35" s="129"/>
      <c r="R35" s="131"/>
      <c r="T35" s="132"/>
    </row>
    <row r="36" spans="2:20" ht="14.25" customHeight="1" x14ac:dyDescent="0.2">
      <c r="B36" s="155"/>
      <c r="C36" s="156" t="str">
        <f>+'Storm Water'!B30</f>
        <v>Stormwater (SIC)</v>
      </c>
      <c r="D36" s="154"/>
      <c r="E36" s="156"/>
      <c r="F36" s="243">
        <f>+ROUND('Storm Water'!G30,0)</f>
        <v>0</v>
      </c>
      <c r="G36" s="149">
        <f>+'Storm Water'!G29</f>
        <v>45352</v>
      </c>
      <c r="H36" s="198" t="s">
        <v>433</v>
      </c>
      <c r="I36" s="185">
        <f t="shared" si="0"/>
        <v>0</v>
      </c>
      <c r="K36" s="129"/>
      <c r="L36" s="129"/>
      <c r="M36" s="129"/>
      <c r="N36" s="129"/>
      <c r="O36" s="129"/>
      <c r="R36" s="131"/>
      <c r="T36" s="132"/>
    </row>
    <row r="37" spans="2:20" ht="32.25" customHeight="1" x14ac:dyDescent="0.25">
      <c r="B37" s="189" t="s">
        <v>411</v>
      </c>
      <c r="C37" s="173"/>
      <c r="D37" s="173"/>
      <c r="E37" s="140"/>
      <c r="F37" s="245">
        <f>ROUND(SUM(I23:I36),0)</f>
        <v>0</v>
      </c>
      <c r="G37" s="140"/>
      <c r="H37" s="199"/>
      <c r="K37" s="134"/>
      <c r="L37" s="134"/>
      <c r="M37" s="134"/>
      <c r="N37" s="134"/>
      <c r="O37" s="134"/>
      <c r="R37" s="131"/>
      <c r="T37" s="132"/>
    </row>
    <row r="38" spans="2:20" ht="15" x14ac:dyDescent="0.25">
      <c r="K38" s="135"/>
      <c r="L38" s="135"/>
      <c r="M38" s="135"/>
      <c r="N38" s="135"/>
      <c r="O38" s="135"/>
      <c r="R38" s="131"/>
    </row>
    <row r="39" spans="2:20" x14ac:dyDescent="0.2">
      <c r="B39" s="190" t="s">
        <v>420</v>
      </c>
      <c r="R39" s="136"/>
    </row>
    <row r="40" spans="2:20" x14ac:dyDescent="0.2">
      <c r="B40" s="188" t="s">
        <v>421</v>
      </c>
    </row>
    <row r="41" spans="2:20" x14ac:dyDescent="0.2">
      <c r="B41" s="188" t="s">
        <v>422</v>
      </c>
    </row>
  </sheetData>
  <sheetProtection algorithmName="SHA-512" hashValue="BtfW5An7BEd3KpR1UOeFKNvpZIK23hDINvXuOWdrwjvsPZASm5jyU3aTJ9JrNbMM+jMyitUqK8j2Tyd9fjVK+w==" saltValue="y5HV29KG3iZYFf+SzY9LJw==" spinCount="100000" sheet="1" objects="1" scenarios="1"/>
  <mergeCells count="22">
    <mergeCell ref="E4:H4"/>
    <mergeCell ref="B4:D4"/>
    <mergeCell ref="E9:H9"/>
    <mergeCell ref="E10:H10"/>
    <mergeCell ref="E5:H5"/>
    <mergeCell ref="E6:H6"/>
    <mergeCell ref="E8:H8"/>
    <mergeCell ref="E7:H7"/>
    <mergeCell ref="B35:E35"/>
    <mergeCell ref="B22:E22"/>
    <mergeCell ref="B25:E25"/>
    <mergeCell ref="B29:E29"/>
    <mergeCell ref="B30:E30"/>
    <mergeCell ref="B31:E31"/>
    <mergeCell ref="B32:E32"/>
    <mergeCell ref="F21:G21"/>
    <mergeCell ref="B13:C13"/>
    <mergeCell ref="B14:C14"/>
    <mergeCell ref="B17:C17"/>
    <mergeCell ref="B21:E21"/>
    <mergeCell ref="B16:C16"/>
    <mergeCell ref="B15:C15"/>
  </mergeCells>
  <phoneticPr fontId="4" type="noConversion"/>
  <pageMargins left="0.75" right="0.75" top="1" bottom="1" header="0.5" footer="0.5"/>
  <pageSetup paperSize="9" scale="7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D126"/>
  <sheetViews>
    <sheetView showGridLines="0" zoomScale="75" workbookViewId="0">
      <selection activeCell="H14" sqref="H14"/>
    </sheetView>
  </sheetViews>
  <sheetFormatPr defaultRowHeight="12.75" x14ac:dyDescent="0.2"/>
  <cols>
    <col min="1" max="1" width="5.5703125" style="26" customWidth="1"/>
    <col min="2" max="2" width="15.7109375" style="26" customWidth="1"/>
    <col min="3" max="3" width="13.7109375" style="26" customWidth="1"/>
    <col min="4" max="5" width="8.140625" style="26" customWidth="1"/>
    <col min="6" max="6" width="11" style="26" customWidth="1"/>
    <col min="7" max="8" width="11.28515625" style="26" customWidth="1"/>
    <col min="9" max="9" width="11.140625" style="26" customWidth="1"/>
    <col min="10" max="10" width="9.140625" style="26"/>
    <col min="11" max="11" width="10.140625" style="26" customWidth="1"/>
    <col min="12" max="12" width="9.140625" style="26"/>
    <col min="13" max="13" width="10.42578125" style="26" customWidth="1"/>
    <col min="14" max="14" width="8.42578125" style="26" customWidth="1"/>
    <col min="15" max="15" width="7.5703125" style="26" customWidth="1"/>
    <col min="16" max="16" width="10.5703125" style="26" customWidth="1"/>
    <col min="17" max="17" width="28.140625" style="26" customWidth="1"/>
    <col min="18" max="18" width="11.28515625" style="26" customWidth="1"/>
    <col min="19" max="19" width="9.140625" style="26"/>
    <col min="20" max="20" width="0" style="26" hidden="1" customWidth="1"/>
    <col min="21" max="28" width="9.140625" style="26"/>
    <col min="29" max="29" width="16.85546875" style="26" customWidth="1"/>
    <col min="30" max="16384" width="9.140625" style="26"/>
  </cols>
  <sheetData>
    <row r="1" spans="1:20" ht="15.75" x14ac:dyDescent="0.25">
      <c r="A1" s="93" t="s">
        <v>219</v>
      </c>
      <c r="N1" s="28" t="s">
        <v>406</v>
      </c>
    </row>
    <row r="2" spans="1:20" ht="60.75" customHeight="1" x14ac:dyDescent="0.2">
      <c r="E2" s="27"/>
      <c r="F2" s="27"/>
      <c r="G2" s="27"/>
      <c r="H2" s="27"/>
      <c r="I2" s="27"/>
      <c r="J2" s="27"/>
      <c r="K2" s="27"/>
    </row>
    <row r="3" spans="1:20" x14ac:dyDescent="0.2">
      <c r="A3" s="28">
        <v>1</v>
      </c>
      <c r="B3" s="29" t="s">
        <v>21</v>
      </c>
      <c r="T3" s="30">
        <v>1</v>
      </c>
    </row>
    <row r="4" spans="1:20" x14ac:dyDescent="0.2">
      <c r="A4" s="28"/>
      <c r="B4" s="29"/>
      <c r="T4" s="30"/>
    </row>
    <row r="5" spans="1:20" x14ac:dyDescent="0.2">
      <c r="A5" s="28">
        <v>2</v>
      </c>
      <c r="B5" s="29" t="s">
        <v>228</v>
      </c>
      <c r="T5" s="30"/>
    </row>
    <row r="6" spans="1:20" x14ac:dyDescent="0.2">
      <c r="B6" s="284" t="s">
        <v>18</v>
      </c>
      <c r="C6" s="285"/>
      <c r="D6" s="306" t="s">
        <v>79</v>
      </c>
      <c r="E6" s="306"/>
      <c r="F6" s="306"/>
      <c r="G6" s="306"/>
      <c r="H6" s="303" t="s">
        <v>32</v>
      </c>
      <c r="I6" s="304"/>
      <c r="J6" s="305"/>
      <c r="K6" s="307" t="s">
        <v>91</v>
      </c>
      <c r="L6" s="303" t="s">
        <v>92</v>
      </c>
      <c r="M6" s="305"/>
      <c r="T6" s="30"/>
    </row>
    <row r="7" spans="1:20" x14ac:dyDescent="0.2">
      <c r="B7" s="286"/>
      <c r="C7" s="287"/>
      <c r="D7" s="306"/>
      <c r="E7" s="306"/>
      <c r="F7" s="306"/>
      <c r="G7" s="306"/>
      <c r="H7" s="8" t="s">
        <v>185</v>
      </c>
      <c r="I7" s="8" t="s">
        <v>19</v>
      </c>
      <c r="J7" s="8" t="s">
        <v>397</v>
      </c>
      <c r="K7" s="308"/>
      <c r="L7" s="8" t="str">
        <f>+H7</f>
        <v>$/SU</v>
      </c>
      <c r="M7" s="8" t="s">
        <v>19</v>
      </c>
      <c r="T7" s="30"/>
    </row>
    <row r="8" spans="1:20" x14ac:dyDescent="0.2">
      <c r="B8" s="292" t="s">
        <v>186</v>
      </c>
      <c r="C8" s="293"/>
      <c r="D8" s="19" t="s">
        <v>183</v>
      </c>
      <c r="E8" s="19"/>
      <c r="F8" s="19"/>
      <c r="G8" s="19"/>
      <c r="H8" s="20">
        <v>244.77</v>
      </c>
      <c r="I8" s="175" t="s">
        <v>404</v>
      </c>
      <c r="J8" s="171">
        <v>91.8</v>
      </c>
      <c r="K8" s="12">
        <f>+Summary!$D$17/Sewer!J8</f>
        <v>1.5108932461873636</v>
      </c>
      <c r="L8" s="10">
        <f>+H8*K8</f>
        <v>369.82133986928102</v>
      </c>
      <c r="M8" s="175">
        <f>+Summary!D14</f>
        <v>45352</v>
      </c>
      <c r="T8" s="30">
        <v>1</v>
      </c>
    </row>
    <row r="9" spans="1:20" x14ac:dyDescent="0.2">
      <c r="B9" s="294"/>
      <c r="C9" s="295"/>
      <c r="D9" s="13" t="s">
        <v>184</v>
      </c>
      <c r="E9" s="14"/>
      <c r="F9" s="14"/>
      <c r="G9" s="15"/>
      <c r="H9" s="21">
        <v>325.82</v>
      </c>
      <c r="I9" s="175" t="s">
        <v>404</v>
      </c>
      <c r="J9" s="171">
        <v>91.8</v>
      </c>
      <c r="K9" s="12">
        <f>+Summary!$D$17/Sewer!J9</f>
        <v>1.5108932461873636</v>
      </c>
      <c r="L9" s="10">
        <f>+H9*K9</f>
        <v>492.27923747276679</v>
      </c>
      <c r="M9" s="175">
        <f>+M8</f>
        <v>45352</v>
      </c>
      <c r="T9" s="30"/>
    </row>
    <row r="10" spans="1:20" x14ac:dyDescent="0.2">
      <c r="H10" s="36" t="s">
        <v>407</v>
      </c>
      <c r="I10" s="36"/>
      <c r="T10" s="30"/>
    </row>
    <row r="12" spans="1:20" x14ac:dyDescent="0.2">
      <c r="A12" s="28">
        <v>3</v>
      </c>
      <c r="B12" s="29" t="s">
        <v>234</v>
      </c>
    </row>
    <row r="13" spans="1:20" x14ac:dyDescent="0.2">
      <c r="B13" s="4" t="s">
        <v>23</v>
      </c>
      <c r="C13" s="5"/>
      <c r="D13" s="5"/>
      <c r="E13" s="6"/>
      <c r="F13" s="4" t="s">
        <v>25</v>
      </c>
      <c r="G13" s="7"/>
      <c r="H13" s="8" t="s">
        <v>24</v>
      </c>
      <c r="I13" s="9" t="s">
        <v>182</v>
      </c>
      <c r="J13" s="8" t="s">
        <v>178</v>
      </c>
    </row>
    <row r="14" spans="1:20" ht="15" customHeight="1" x14ac:dyDescent="0.2">
      <c r="F14" s="296" t="str">
        <f>INDEX($AC$67:$AC$108,T14)</f>
        <v xml:space="preserve"> </v>
      </c>
      <c r="G14" s="297"/>
      <c r="H14" s="84"/>
      <c r="I14" s="16" t="str">
        <f>+IF(F14="FPA"," ",INDEX($AD$67:$AD$108,T14))</f>
        <v xml:space="preserve"> </v>
      </c>
      <c r="J14" s="2" t="str">
        <f>+IF(OR(I14=" ",H14=0),"",IF(I14="10 + 3/bed",10+H14*3,IF(I14="2.5 + 7.5/unit",2.5+7.5*H14,IF(I14="10 (MIN 20)",MAX(20,10*H14),IF(I14="15 + 1.25/150m²",15+1.25*ROUNDUP((H14-300)/150,0),H14*I14)))))</f>
        <v/>
      </c>
      <c r="T14" s="30">
        <v>1</v>
      </c>
    </row>
    <row r="15" spans="1:20" ht="15" customHeight="1" x14ac:dyDescent="0.2">
      <c r="F15" s="296" t="str">
        <f>INDEX($AC$67:$AC$108,T15)</f>
        <v xml:space="preserve"> </v>
      </c>
      <c r="G15" s="297"/>
      <c r="H15" s="84"/>
      <c r="I15" s="16" t="str">
        <f>+IF(F15="FPA"," ",INDEX($AD$67:$AD$108,T15))</f>
        <v xml:space="preserve"> </v>
      </c>
      <c r="J15" s="2" t="str">
        <f>+IF(OR(I15=" ",H15=0),"",IF(I15="10 + 3/bed",10+H15*3,IF(I15="2.5 + 7.5/unit",2.5+7.5*H15,IF(I15="10 (MIN 20)",MAX(20,10*H15),IF(I15="15 + 1.25/150m²",15+1.25*ROUNDUP((H15-300)/150,0),H15*I15)))))</f>
        <v/>
      </c>
      <c r="T15" s="30">
        <v>1</v>
      </c>
    </row>
    <row r="16" spans="1:20" ht="15" customHeight="1" x14ac:dyDescent="0.2">
      <c r="F16" s="296" t="str">
        <f>INDEX($AC$67:$AC$108,T16)</f>
        <v xml:space="preserve"> </v>
      </c>
      <c r="G16" s="297"/>
      <c r="H16" s="84"/>
      <c r="I16" s="16" t="str">
        <f>+IF(F16="FPA"," ",INDEX($AD$67:$AD$108,T16))</f>
        <v xml:space="preserve"> </v>
      </c>
      <c r="J16" s="2" t="str">
        <f>+IF(OR(I16=" ",H16=0),"",IF(I16="10 + 3/bed",10+H16*3,IF(I16="2.5 + 7.5/unit",2.5+7.5*H16,IF(I16="10 (MIN 20)",MAX(20,10*H16),IF(I16="15 + 1.25/150m²",15+1.25*ROUNDUP((H16-300)/150,0),H16*I16)))))</f>
        <v/>
      </c>
      <c r="T16" s="30">
        <v>1</v>
      </c>
    </row>
    <row r="17" spans="1:20" x14ac:dyDescent="0.2">
      <c r="E17" s="38" t="str">
        <f>+IF(OR(F14="FPA",F15="FPA",F16="FPA")," Please summarise First Principles Assessment (FPA):","Do not use this line - First Principles Assessment only")</f>
        <v>Do not use this line - First Principles Assessment only</v>
      </c>
      <c r="F17" s="299"/>
      <c r="G17" s="300"/>
      <c r="H17" s="84"/>
      <c r="I17" s="84"/>
      <c r="J17" s="3">
        <f>+IF(I17=" ","",H17*I17)</f>
        <v>0</v>
      </c>
      <c r="K17" s="37"/>
    </row>
    <row r="18" spans="1:20" x14ac:dyDescent="0.2">
      <c r="I18" s="39" t="s">
        <v>27</v>
      </c>
      <c r="J18" s="22">
        <f>SUM(J14:J17)</f>
        <v>0</v>
      </c>
      <c r="K18" s="37"/>
    </row>
    <row r="19" spans="1:20" x14ac:dyDescent="0.2">
      <c r="K19" s="37"/>
    </row>
    <row r="20" spans="1:20" x14ac:dyDescent="0.2">
      <c r="A20" s="28">
        <v>4</v>
      </c>
      <c r="B20" s="29" t="s">
        <v>235</v>
      </c>
      <c r="K20" s="37"/>
    </row>
    <row r="21" spans="1:20" x14ac:dyDescent="0.2">
      <c r="B21" s="288" t="s">
        <v>412</v>
      </c>
      <c r="C21" s="289"/>
      <c r="D21" s="289"/>
      <c r="E21" s="303" t="s">
        <v>188</v>
      </c>
      <c r="F21" s="304"/>
      <c r="G21" s="305"/>
      <c r="H21" s="301" t="s">
        <v>350</v>
      </c>
      <c r="K21" s="37"/>
    </row>
    <row r="22" spans="1:20" ht="15" customHeight="1" x14ac:dyDescent="0.2">
      <c r="B22" s="8" t="s">
        <v>187</v>
      </c>
      <c r="C22" s="8" t="s">
        <v>19</v>
      </c>
      <c r="D22" s="8" t="s">
        <v>96</v>
      </c>
      <c r="E22" s="8" t="s">
        <v>96</v>
      </c>
      <c r="F22" s="4" t="s">
        <v>187</v>
      </c>
      <c r="G22" s="8" t="s">
        <v>19</v>
      </c>
      <c r="H22" s="302"/>
      <c r="K22" s="37"/>
      <c r="T22" s="30">
        <v>1</v>
      </c>
    </row>
    <row r="23" spans="1:20" ht="15" customHeight="1" x14ac:dyDescent="0.2">
      <c r="B23" s="84"/>
      <c r="C23" s="84"/>
      <c r="D23" s="84"/>
      <c r="E23" s="18" t="str">
        <f>IF(B23=0,"",Summary!$D$16)</f>
        <v/>
      </c>
      <c r="F23" s="17" t="str">
        <f>IF(B23=0,"",B23/D23*E23)</f>
        <v/>
      </c>
      <c r="G23" s="11" t="str">
        <f>IF(B23=0,"",$M$8)</f>
        <v/>
      </c>
      <c r="H23" s="209" t="str">
        <f>+IF(B23=0,"",F23/$L$8)</f>
        <v/>
      </c>
      <c r="K23" s="37"/>
      <c r="T23" s="30">
        <v>1</v>
      </c>
    </row>
    <row r="24" spans="1:20" ht="15" customHeight="1" x14ac:dyDescent="0.2">
      <c r="B24" s="84"/>
      <c r="C24" s="84"/>
      <c r="D24" s="84"/>
      <c r="E24" s="18" t="str">
        <f>IF(B24=0,"",Summary!$D$16)</f>
        <v/>
      </c>
      <c r="F24" s="17" t="str">
        <f>IF(B24=0,"",B24/D24*E24)</f>
        <v/>
      </c>
      <c r="G24" s="11" t="str">
        <f>IF(B24=0,"",$M$8)</f>
        <v/>
      </c>
      <c r="H24" s="209" t="str">
        <f>+IF(B24=0,"",F24/$L$8)</f>
        <v/>
      </c>
      <c r="K24" s="37"/>
      <c r="T24" s="30">
        <v>1</v>
      </c>
    </row>
    <row r="25" spans="1:20" x14ac:dyDescent="0.2">
      <c r="B25" s="84"/>
      <c r="C25" s="84"/>
      <c r="D25" s="84"/>
      <c r="E25" s="18" t="str">
        <f>IF(B25=0,"",Summary!$D$16)</f>
        <v/>
      </c>
      <c r="F25" s="17" t="str">
        <f>IF(B25=0,"",B25/D25*E25)</f>
        <v/>
      </c>
      <c r="G25" s="11" t="str">
        <f>IF(B25=0,"",$M$8)</f>
        <v/>
      </c>
      <c r="H25" s="209" t="str">
        <f>+IF(B25=0,"",F25/$L$8)</f>
        <v/>
      </c>
      <c r="K25" s="37"/>
    </row>
    <row r="26" spans="1:20" x14ac:dyDescent="0.2">
      <c r="B26" s="187" t="s">
        <v>413</v>
      </c>
      <c r="G26" s="39" t="s">
        <v>27</v>
      </c>
      <c r="H26" s="22">
        <f>SUM(H23:H25)</f>
        <v>0</v>
      </c>
    </row>
    <row r="27" spans="1:20" x14ac:dyDescent="0.2">
      <c r="G27" s="39"/>
      <c r="H27" s="40"/>
    </row>
    <row r="28" spans="1:20" x14ac:dyDescent="0.2">
      <c r="A28" s="28">
        <v>5</v>
      </c>
      <c r="B28" s="29" t="s">
        <v>236</v>
      </c>
    </row>
    <row r="29" spans="1:20" x14ac:dyDescent="0.2">
      <c r="B29" s="288" t="s">
        <v>414</v>
      </c>
      <c r="C29" s="289"/>
      <c r="D29" s="289"/>
      <c r="E29" s="303" t="s">
        <v>188</v>
      </c>
      <c r="F29" s="304"/>
      <c r="G29" s="305"/>
      <c r="H29" s="301" t="s">
        <v>190</v>
      </c>
    </row>
    <row r="30" spans="1:20" x14ac:dyDescent="0.2">
      <c r="B30" s="8" t="s">
        <v>187</v>
      </c>
      <c r="C30" s="8" t="s">
        <v>19</v>
      </c>
      <c r="D30" s="8" t="s">
        <v>96</v>
      </c>
      <c r="E30" s="8" t="s">
        <v>96</v>
      </c>
      <c r="F30" s="4" t="s">
        <v>187</v>
      </c>
      <c r="G30" s="8" t="s">
        <v>19</v>
      </c>
      <c r="H30" s="302"/>
    </row>
    <row r="31" spans="1:20" x14ac:dyDescent="0.2">
      <c r="B31" s="84"/>
      <c r="C31" s="84"/>
      <c r="D31" s="84"/>
      <c r="E31" s="18" t="str">
        <f>IF(B31=0,"",Summary!$D$16)</f>
        <v/>
      </c>
      <c r="F31" s="17" t="str">
        <f>IF(B31=0,"",B31/D31*E31)</f>
        <v/>
      </c>
      <c r="G31" s="11" t="str">
        <f>IF(B31=0,"",$M$8)</f>
        <v/>
      </c>
      <c r="H31" s="209" t="str">
        <f>+IF(B31=0,"",F31/$L$9)</f>
        <v/>
      </c>
    </row>
    <row r="32" spans="1:20" x14ac:dyDescent="0.2">
      <c r="B32" s="84"/>
      <c r="C32" s="84"/>
      <c r="D32" s="84"/>
      <c r="E32" s="18" t="str">
        <f>IF(B32=0,"",Summary!$D$16)</f>
        <v/>
      </c>
      <c r="F32" s="17" t="str">
        <f>IF(B32=0,"",B32/D32*E32)</f>
        <v/>
      </c>
      <c r="G32" s="11" t="str">
        <f>IF(B32=0,"",$M$8)</f>
        <v/>
      </c>
      <c r="H32" s="209" t="str">
        <f>+IF(B32=0,"",F32/$L$9)</f>
        <v/>
      </c>
    </row>
    <row r="33" spans="1:15" x14ac:dyDescent="0.2">
      <c r="B33" s="84"/>
      <c r="C33" s="84"/>
      <c r="D33" s="84"/>
      <c r="E33" s="18" t="str">
        <f>IF(B33=0,"",Summary!$D$16)</f>
        <v/>
      </c>
      <c r="F33" s="17" t="str">
        <f>IF(B33=0,"",B33/D33*E33)</f>
        <v/>
      </c>
      <c r="G33" s="11" t="str">
        <f>IF(B33=0,"",$M$8)</f>
        <v/>
      </c>
      <c r="H33" s="209" t="str">
        <f>+IF(B33=0,"",F33/$L$9)</f>
        <v/>
      </c>
    </row>
    <row r="34" spans="1:15" x14ac:dyDescent="0.2">
      <c r="B34" s="187" t="s">
        <v>415</v>
      </c>
      <c r="G34" s="39" t="s">
        <v>27</v>
      </c>
      <c r="H34" s="22">
        <f>SUM(H31:H33)</f>
        <v>0</v>
      </c>
    </row>
    <row r="35" spans="1:15" x14ac:dyDescent="0.2">
      <c r="G35" s="39"/>
      <c r="H35" s="40"/>
    </row>
    <row r="36" spans="1:15" x14ac:dyDescent="0.2">
      <c r="A36" s="28">
        <v>6</v>
      </c>
      <c r="B36" s="29" t="s">
        <v>237</v>
      </c>
      <c r="G36" s="39"/>
      <c r="H36" s="40"/>
    </row>
    <row r="37" spans="1:15" x14ac:dyDescent="0.2">
      <c r="B37" s="41" t="s">
        <v>189</v>
      </c>
      <c r="G37" s="39"/>
      <c r="H37" s="40"/>
      <c r="I37" s="40"/>
      <c r="J37" s="42"/>
    </row>
    <row r="38" spans="1:15" x14ac:dyDescent="0.2">
      <c r="B38" s="290" t="s">
        <v>19</v>
      </c>
      <c r="C38" s="284" t="s">
        <v>193</v>
      </c>
      <c r="D38" s="313"/>
      <c r="E38" s="313"/>
      <c r="F38" s="313"/>
      <c r="G38" s="285"/>
      <c r="H38" s="288" t="s">
        <v>418</v>
      </c>
      <c r="I38" s="289"/>
      <c r="J38" s="289"/>
      <c r="K38" s="289"/>
    </row>
    <row r="39" spans="1:15" ht="29.25" customHeight="1" x14ac:dyDescent="0.2">
      <c r="B39" s="291"/>
      <c r="C39" s="286"/>
      <c r="D39" s="314"/>
      <c r="E39" s="314"/>
      <c r="F39" s="314"/>
      <c r="G39" s="287"/>
      <c r="H39" s="298" t="s">
        <v>194</v>
      </c>
      <c r="I39" s="298"/>
      <c r="J39" s="298" t="s">
        <v>97</v>
      </c>
      <c r="K39" s="298"/>
    </row>
    <row r="40" spans="1:15" x14ac:dyDescent="0.2">
      <c r="B40" s="84"/>
      <c r="C40" s="311"/>
      <c r="D40" s="311"/>
      <c r="E40" s="311"/>
      <c r="F40" s="311"/>
      <c r="G40" s="311"/>
      <c r="H40" s="312"/>
      <c r="I40" s="312"/>
      <c r="J40" s="309"/>
      <c r="K40" s="309"/>
    </row>
    <row r="41" spans="1:15" x14ac:dyDescent="0.2">
      <c r="B41" s="84"/>
      <c r="C41" s="311"/>
      <c r="D41" s="311"/>
      <c r="E41" s="311"/>
      <c r="F41" s="311"/>
      <c r="G41" s="311"/>
      <c r="H41" s="312"/>
      <c r="I41" s="312"/>
      <c r="J41" s="309"/>
      <c r="K41" s="309"/>
    </row>
    <row r="42" spans="1:15" x14ac:dyDescent="0.2">
      <c r="B42" s="84"/>
      <c r="C42" s="311"/>
      <c r="D42" s="311"/>
      <c r="E42" s="311"/>
      <c r="F42" s="311"/>
      <c r="G42" s="311"/>
      <c r="H42" s="312"/>
      <c r="I42" s="312"/>
      <c r="J42" s="309"/>
      <c r="K42" s="309"/>
    </row>
    <row r="43" spans="1:15" x14ac:dyDescent="0.2">
      <c r="G43" s="39" t="s">
        <v>27</v>
      </c>
      <c r="H43" s="310">
        <f>SUM(H40:H42)</f>
        <v>0</v>
      </c>
      <c r="I43" s="310"/>
      <c r="J43" s="310">
        <f>SUM(J40:K42)</f>
        <v>0</v>
      </c>
      <c r="K43" s="310"/>
    </row>
    <row r="44" spans="1:15" x14ac:dyDescent="0.2">
      <c r="H44" s="187" t="s">
        <v>417</v>
      </c>
      <c r="O44" s="39"/>
    </row>
    <row r="45" spans="1:15" x14ac:dyDescent="0.2">
      <c r="A45" s="26">
        <v>7</v>
      </c>
      <c r="B45" s="29" t="s">
        <v>360</v>
      </c>
      <c r="E45" s="44"/>
      <c r="J45" s="29"/>
      <c r="M45" s="44"/>
    </row>
    <row r="46" spans="1:15" x14ac:dyDescent="0.2">
      <c r="B46" s="284" t="s">
        <v>367</v>
      </c>
      <c r="C46" s="313"/>
      <c r="D46" s="313"/>
      <c r="E46" s="313"/>
      <c r="F46" s="285"/>
      <c r="G46" s="114" t="s">
        <v>373</v>
      </c>
      <c r="K46" s="45"/>
      <c r="L46" s="46"/>
      <c r="M46" s="47"/>
    </row>
    <row r="47" spans="1:15" ht="15" x14ac:dyDescent="0.35">
      <c r="B47" s="286"/>
      <c r="C47" s="314"/>
      <c r="D47" s="314"/>
      <c r="E47" s="314"/>
      <c r="F47" s="287"/>
      <c r="G47" s="115">
        <f>+M8</f>
        <v>45352</v>
      </c>
      <c r="H47" s="50"/>
      <c r="L47" s="48"/>
      <c r="M47" s="49"/>
    </row>
    <row r="48" spans="1:15" x14ac:dyDescent="0.2">
      <c r="B48" s="332" t="s">
        <v>374</v>
      </c>
      <c r="C48" s="333"/>
      <c r="D48" s="336" t="s">
        <v>375</v>
      </c>
      <c r="E48" s="337"/>
      <c r="F48" s="338"/>
      <c r="G48" s="330">
        <f>+L8*(J18-H26-H43)</f>
        <v>0</v>
      </c>
      <c r="H48" s="46" t="str">
        <f>+IF(G48&lt;0,"Excess credit may be used to offset Hs of further development on this land (Policy s11(4))","")</f>
        <v/>
      </c>
      <c r="J48" s="29"/>
      <c r="M48" s="51"/>
      <c r="N48" s="51"/>
    </row>
    <row r="49" spans="2:15" x14ac:dyDescent="0.2">
      <c r="B49" s="334"/>
      <c r="C49" s="335"/>
      <c r="D49" s="339"/>
      <c r="E49" s="339"/>
      <c r="F49" s="340"/>
      <c r="G49" s="341"/>
      <c r="K49" s="45"/>
      <c r="L49" s="46"/>
      <c r="M49" s="51"/>
    </row>
    <row r="50" spans="2:15" x14ac:dyDescent="0.2">
      <c r="B50" s="332" t="s">
        <v>376</v>
      </c>
      <c r="C50" s="333"/>
      <c r="D50" s="336" t="s">
        <v>377</v>
      </c>
      <c r="E50" s="337"/>
      <c r="F50" s="338"/>
      <c r="G50" s="330">
        <f>+L9*(J18-H34-J43)</f>
        <v>0</v>
      </c>
      <c r="H50" s="46" t="str">
        <f>+IF(G50&lt;0,"Excess credit may be used to offset Ht of further development on this land (Policy s11(4))","")</f>
        <v/>
      </c>
      <c r="O50" s="52"/>
    </row>
    <row r="51" spans="2:15" x14ac:dyDescent="0.2">
      <c r="B51" s="334"/>
      <c r="C51" s="335"/>
      <c r="D51" s="339"/>
      <c r="E51" s="339"/>
      <c r="F51" s="340"/>
      <c r="G51" s="331"/>
      <c r="N51" s="53"/>
    </row>
    <row r="52" spans="2:15" x14ac:dyDescent="0.2">
      <c r="B52" s="46"/>
      <c r="C52" s="46"/>
      <c r="D52" s="46"/>
      <c r="E52" s="46"/>
      <c r="F52" s="46"/>
      <c r="G52" s="46"/>
      <c r="H52" s="46" t="str">
        <f>+IF(G52&lt;0,"Excess credit may be used to offset Hm of further development on this land (Policy s12(4))","")</f>
        <v/>
      </c>
    </row>
    <row r="53" spans="2:15" x14ac:dyDescent="0.2">
      <c r="B53" s="46"/>
      <c r="C53" s="46"/>
      <c r="D53" s="46"/>
      <c r="E53" s="46"/>
      <c r="F53" s="46"/>
      <c r="G53" s="46"/>
    </row>
    <row r="57" spans="2:15" x14ac:dyDescent="0.2">
      <c r="B57" s="55" t="s">
        <v>33</v>
      </c>
    </row>
    <row r="59" spans="2:15" x14ac:dyDescent="0.2">
      <c r="B59" s="315" t="s">
        <v>21</v>
      </c>
      <c r="C59" s="316"/>
      <c r="D59" s="316"/>
      <c r="E59" s="317"/>
    </row>
    <row r="60" spans="2:15" x14ac:dyDescent="0.2">
      <c r="B60" s="56" t="s">
        <v>26</v>
      </c>
      <c r="C60" s="34"/>
      <c r="D60" s="34"/>
      <c r="E60" s="35"/>
    </row>
    <row r="61" spans="2:15" x14ac:dyDescent="0.2">
      <c r="B61" s="57" t="s">
        <v>191</v>
      </c>
      <c r="E61" s="58"/>
    </row>
    <row r="62" spans="2:15" x14ac:dyDescent="0.2">
      <c r="B62" s="59" t="s">
        <v>192</v>
      </c>
      <c r="C62" s="60"/>
      <c r="D62" s="60"/>
      <c r="E62" s="61"/>
    </row>
    <row r="65" spans="2:30" ht="12.75" customHeight="1" x14ac:dyDescent="0.2">
      <c r="B65" s="318" t="s">
        <v>88</v>
      </c>
      <c r="C65" s="319"/>
      <c r="D65" s="319"/>
      <c r="E65" s="319"/>
      <c r="F65" s="320"/>
      <c r="H65" s="321" t="s">
        <v>89</v>
      </c>
      <c r="I65" s="322"/>
      <c r="J65" s="322"/>
      <c r="K65" s="322"/>
      <c r="L65" s="323"/>
      <c r="M65" s="62"/>
      <c r="N65" s="321" t="s">
        <v>90</v>
      </c>
      <c r="O65" s="322"/>
      <c r="P65" s="322"/>
      <c r="Q65" s="322"/>
      <c r="R65" s="323"/>
      <c r="T65" s="321" t="s">
        <v>177</v>
      </c>
      <c r="U65" s="322"/>
      <c r="V65" s="322"/>
      <c r="W65" s="322"/>
      <c r="X65" s="323"/>
      <c r="Z65" s="318" t="s">
        <v>34</v>
      </c>
      <c r="AA65" s="319"/>
      <c r="AB65" s="319"/>
      <c r="AC65" s="319"/>
      <c r="AD65" s="320"/>
    </row>
    <row r="66" spans="2:30" x14ac:dyDescent="0.2">
      <c r="B66" s="327" t="s">
        <v>79</v>
      </c>
      <c r="C66" s="328"/>
      <c r="D66" s="329"/>
      <c r="E66" s="31" t="s">
        <v>6</v>
      </c>
      <c r="F66" s="65" t="s">
        <v>101</v>
      </c>
      <c r="H66" s="324" t="s">
        <v>5</v>
      </c>
      <c r="I66" s="325"/>
      <c r="J66" s="326"/>
      <c r="K66" s="85" t="s">
        <v>6</v>
      </c>
      <c r="L66" s="66" t="s">
        <v>101</v>
      </c>
      <c r="N66" s="324" t="s">
        <v>127</v>
      </c>
      <c r="O66" s="325"/>
      <c r="P66" s="326"/>
      <c r="Q66" s="85" t="s">
        <v>6</v>
      </c>
      <c r="R66" s="66" t="s">
        <v>101</v>
      </c>
      <c r="T66" s="31" t="s">
        <v>77</v>
      </c>
      <c r="U66" s="43"/>
      <c r="V66" s="43"/>
      <c r="W66" s="32"/>
      <c r="X66" s="65" t="s">
        <v>78</v>
      </c>
      <c r="Z66" s="315" t="str">
        <f>IF($T$3=1,B66,N66)</f>
        <v>Item</v>
      </c>
      <c r="AA66" s="316"/>
      <c r="AB66" s="317"/>
      <c r="AC66" s="67" t="str">
        <f>IF($T$3=1,E66,Q66)</f>
        <v>Unit</v>
      </c>
      <c r="AD66" s="68" t="str">
        <f>IF($T$3=1,F66,R66)</f>
        <v>SU/unit</v>
      </c>
    </row>
    <row r="67" spans="2:30" x14ac:dyDescent="0.2">
      <c r="B67" s="56"/>
      <c r="C67" s="34"/>
      <c r="D67" s="34"/>
      <c r="E67" s="56"/>
      <c r="F67" s="33"/>
      <c r="H67" s="56" t="s">
        <v>26</v>
      </c>
      <c r="I67" s="34"/>
      <c r="J67" s="35"/>
      <c r="K67" s="69"/>
      <c r="L67" s="69"/>
      <c r="N67" s="56" t="s">
        <v>26</v>
      </c>
      <c r="O67" s="34"/>
      <c r="P67" s="34"/>
      <c r="Q67" s="69" t="s">
        <v>26</v>
      </c>
      <c r="R67" s="64" t="s">
        <v>26</v>
      </c>
      <c r="T67" s="56" t="s">
        <v>26</v>
      </c>
      <c r="U67" s="34"/>
      <c r="V67" s="34"/>
      <c r="W67" s="63"/>
      <c r="X67" s="69"/>
      <c r="Z67" s="70" t="s">
        <v>26</v>
      </c>
      <c r="AA67" s="71"/>
      <c r="AB67" s="86"/>
      <c r="AC67" s="72" t="s">
        <v>26</v>
      </c>
      <c r="AD67" s="73" t="s">
        <v>26</v>
      </c>
    </row>
    <row r="68" spans="2:30" x14ac:dyDescent="0.2">
      <c r="B68" s="57" t="s">
        <v>98</v>
      </c>
      <c r="E68" s="57" t="s">
        <v>7</v>
      </c>
      <c r="F68" s="87">
        <v>10</v>
      </c>
      <c r="H68" s="57" t="s">
        <v>98</v>
      </c>
      <c r="J68" s="58"/>
      <c r="K68" s="74" t="s">
        <v>8</v>
      </c>
      <c r="L68" s="74">
        <v>95</v>
      </c>
      <c r="N68" s="57" t="s">
        <v>156</v>
      </c>
      <c r="Q68" s="74" t="s">
        <v>155</v>
      </c>
      <c r="R68" s="74" t="s">
        <v>158</v>
      </c>
      <c r="T68" s="57" t="s">
        <v>42</v>
      </c>
      <c r="W68" s="27"/>
      <c r="X68" s="74">
        <v>3</v>
      </c>
      <c r="Z68" s="76" t="str">
        <f>IF($T$3=2,B68,N68)</f>
        <v>Accomodation units</v>
      </c>
      <c r="AA68" s="77"/>
      <c r="AB68" s="88"/>
      <c r="AC68" s="78" t="str">
        <f>IF($T$3=2,E68,Q68)</f>
        <v>bed</v>
      </c>
      <c r="AD68" s="79" t="str">
        <f>IF($T$3=2,F68,R68)</f>
        <v>10 + 3/bed</v>
      </c>
    </row>
    <row r="69" spans="2:30" x14ac:dyDescent="0.2">
      <c r="B69" s="57" t="s">
        <v>99</v>
      </c>
      <c r="E69" s="57" t="s">
        <v>7</v>
      </c>
      <c r="F69" s="87">
        <v>10</v>
      </c>
      <c r="H69" s="57" t="s">
        <v>99</v>
      </c>
      <c r="J69" s="58"/>
      <c r="K69" s="74" t="s">
        <v>8</v>
      </c>
      <c r="L69" s="74">
        <v>95</v>
      </c>
      <c r="N69" s="57"/>
      <c r="Q69" s="74"/>
      <c r="R69" s="74"/>
      <c r="T69" s="57" t="s">
        <v>43</v>
      </c>
      <c r="W69" s="27"/>
      <c r="X69" s="74">
        <v>3</v>
      </c>
      <c r="Z69" s="76">
        <f t="shared" ref="Z69:Z108" si="0">IF($T$3=2,B69,N69)</f>
        <v>0</v>
      </c>
      <c r="AA69" s="77"/>
      <c r="AB69" s="88"/>
      <c r="AC69" s="78">
        <f t="shared" ref="AC69:AC108" si="1">IF($T$3=2,E69,Q69)</f>
        <v>0</v>
      </c>
      <c r="AD69" s="79">
        <f t="shared" ref="AD69:AD108" si="2">IF($T$3=2,F69,R69)</f>
        <v>0</v>
      </c>
    </row>
    <row r="70" spans="2:30" x14ac:dyDescent="0.2">
      <c r="B70" s="57" t="s">
        <v>100</v>
      </c>
      <c r="E70" s="57" t="s">
        <v>7</v>
      </c>
      <c r="F70" s="87">
        <v>28</v>
      </c>
      <c r="H70" s="57" t="s">
        <v>100</v>
      </c>
      <c r="J70" s="58"/>
      <c r="K70" s="74" t="s">
        <v>8</v>
      </c>
      <c r="L70" s="74">
        <v>80</v>
      </c>
      <c r="N70" s="57" t="s">
        <v>128</v>
      </c>
      <c r="Q70" s="74" t="s">
        <v>9</v>
      </c>
      <c r="R70" s="74"/>
      <c r="T70" s="57" t="s">
        <v>44</v>
      </c>
      <c r="W70" s="27"/>
      <c r="X70" s="74">
        <v>1</v>
      </c>
      <c r="Z70" s="76" t="str">
        <f t="shared" si="0"/>
        <v>Agriculture</v>
      </c>
      <c r="AA70" s="77"/>
      <c r="AB70" s="88"/>
      <c r="AC70" s="78" t="str">
        <f t="shared" si="1"/>
        <v>FPA</v>
      </c>
      <c r="AD70" s="79">
        <f t="shared" si="2"/>
        <v>0</v>
      </c>
    </row>
    <row r="71" spans="2:30" x14ac:dyDescent="0.2">
      <c r="B71" s="57" t="s">
        <v>102</v>
      </c>
      <c r="E71" s="57" t="s">
        <v>9</v>
      </c>
      <c r="F71" s="87" t="s">
        <v>9</v>
      </c>
      <c r="H71" s="57" t="s">
        <v>102</v>
      </c>
      <c r="J71" s="58"/>
      <c r="K71" s="74" t="s">
        <v>8</v>
      </c>
      <c r="L71" s="74" t="s">
        <v>9</v>
      </c>
      <c r="N71" s="57" t="s">
        <v>129</v>
      </c>
      <c r="Q71" s="74" t="s">
        <v>157</v>
      </c>
      <c r="R71" s="74">
        <v>10</v>
      </c>
      <c r="T71" s="57" t="s">
        <v>45</v>
      </c>
      <c r="W71" s="27"/>
      <c r="X71" s="74">
        <v>3</v>
      </c>
      <c r="Z71" s="76" t="str">
        <f t="shared" si="0"/>
        <v>Animal Husbandry</v>
      </c>
      <c r="AA71" s="77"/>
      <c r="AB71" s="88"/>
      <c r="AC71" s="78" t="str">
        <f t="shared" si="1"/>
        <v>100m² roofed floor area</v>
      </c>
      <c r="AD71" s="79">
        <f t="shared" si="2"/>
        <v>10</v>
      </c>
    </row>
    <row r="72" spans="2:30" x14ac:dyDescent="0.2">
      <c r="B72" s="57" t="s">
        <v>103</v>
      </c>
      <c r="E72" s="57" t="s">
        <v>9</v>
      </c>
      <c r="F72" s="87" t="s">
        <v>9</v>
      </c>
      <c r="H72" s="57" t="s">
        <v>103</v>
      </c>
      <c r="J72" s="58"/>
      <c r="K72" s="74" t="s">
        <v>8</v>
      </c>
      <c r="L72" s="74" t="s">
        <v>9</v>
      </c>
      <c r="N72" s="57" t="s">
        <v>130</v>
      </c>
      <c r="Q72" s="74" t="s">
        <v>9</v>
      </c>
      <c r="R72" s="74"/>
      <c r="T72" s="57" t="s">
        <v>46</v>
      </c>
      <c r="W72" s="27"/>
      <c r="X72" s="74">
        <v>1</v>
      </c>
      <c r="Z72" s="76" t="str">
        <f t="shared" si="0"/>
        <v>Aquiculture</v>
      </c>
      <c r="AA72" s="77"/>
      <c r="AB72" s="88"/>
      <c r="AC72" s="78" t="str">
        <f t="shared" si="1"/>
        <v>FPA</v>
      </c>
      <c r="AD72" s="79">
        <f t="shared" si="2"/>
        <v>0</v>
      </c>
    </row>
    <row r="73" spans="2:30" x14ac:dyDescent="0.2">
      <c r="B73" s="57" t="s">
        <v>116</v>
      </c>
      <c r="E73" s="57" t="s">
        <v>7</v>
      </c>
      <c r="F73" s="87">
        <v>10</v>
      </c>
      <c r="H73" s="57" t="s">
        <v>104</v>
      </c>
      <c r="J73" s="58"/>
      <c r="K73" s="74" t="s">
        <v>8</v>
      </c>
      <c r="L73" s="74">
        <v>37.5</v>
      </c>
      <c r="N73" s="57" t="s">
        <v>162</v>
      </c>
      <c r="Q73" s="74" t="s">
        <v>161</v>
      </c>
      <c r="R73" s="74">
        <v>10</v>
      </c>
      <c r="T73" s="57" t="s">
        <v>47</v>
      </c>
      <c r="W73" s="27"/>
      <c r="X73" s="74">
        <v>1</v>
      </c>
      <c r="Z73" s="76" t="str">
        <f t="shared" si="0"/>
        <v>Bulk Store &lt; 150m² roofed floor area</v>
      </c>
      <c r="AA73" s="77"/>
      <c r="AB73" s="88"/>
      <c r="AC73" s="78" t="str">
        <f t="shared" si="1"/>
        <v>store</v>
      </c>
      <c r="AD73" s="79">
        <f t="shared" si="2"/>
        <v>10</v>
      </c>
    </row>
    <row r="74" spans="2:30" x14ac:dyDescent="0.2">
      <c r="B74" s="57" t="s">
        <v>115</v>
      </c>
      <c r="E74" s="57" t="s">
        <v>8</v>
      </c>
      <c r="F74" s="87">
        <v>37.5</v>
      </c>
      <c r="H74" s="57" t="s">
        <v>16</v>
      </c>
      <c r="J74" s="58"/>
      <c r="K74" s="74" t="s">
        <v>8</v>
      </c>
      <c r="L74" s="74">
        <v>37.5</v>
      </c>
      <c r="N74" s="57" t="s">
        <v>160</v>
      </c>
      <c r="Q74" s="74" t="s">
        <v>161</v>
      </c>
      <c r="R74" s="74">
        <v>15</v>
      </c>
      <c r="T74" s="57" t="s">
        <v>48</v>
      </c>
      <c r="W74" s="27"/>
      <c r="X74" s="74">
        <v>4</v>
      </c>
      <c r="Z74" s="76" t="str">
        <f t="shared" si="0"/>
        <v>Bulk Store (150m² - 300m² roofed floor area)</v>
      </c>
      <c r="AA74" s="77"/>
      <c r="AB74" s="88"/>
      <c r="AC74" s="78" t="str">
        <f t="shared" si="1"/>
        <v>store</v>
      </c>
      <c r="AD74" s="79">
        <f t="shared" si="2"/>
        <v>15</v>
      </c>
    </row>
    <row r="75" spans="2:30" x14ac:dyDescent="0.2">
      <c r="B75" s="57" t="s">
        <v>114</v>
      </c>
      <c r="E75" s="57" t="s">
        <v>7</v>
      </c>
      <c r="F75" s="87">
        <v>10</v>
      </c>
      <c r="H75" s="57" t="s">
        <v>105</v>
      </c>
      <c r="J75" s="58"/>
      <c r="K75" s="74" t="s">
        <v>8</v>
      </c>
      <c r="L75" s="74">
        <v>37.5</v>
      </c>
      <c r="N75" s="57" t="s">
        <v>159</v>
      </c>
      <c r="Q75" s="89" t="s">
        <v>179</v>
      </c>
      <c r="R75" s="74" t="s">
        <v>173</v>
      </c>
      <c r="T75" s="57" t="s">
        <v>49</v>
      </c>
      <c r="W75" s="27"/>
      <c r="X75" s="74">
        <v>4</v>
      </c>
      <c r="Z75" s="76" t="str">
        <f t="shared" si="0"/>
        <v>Bulk Store &gt; 300m² roofed floor area</v>
      </c>
      <c r="AA75" s="77"/>
      <c r="AB75" s="88"/>
      <c r="AC75" s="78" t="str">
        <f t="shared" si="1"/>
        <v xml:space="preserve">roofed floor area (m²) </v>
      </c>
      <c r="AD75" s="79" t="str">
        <f t="shared" si="2"/>
        <v>15 + 1.25/150m²</v>
      </c>
    </row>
    <row r="76" spans="2:30" x14ac:dyDescent="0.2">
      <c r="B76" s="57" t="s">
        <v>113</v>
      </c>
      <c r="E76" s="57" t="s">
        <v>8</v>
      </c>
      <c r="F76" s="87">
        <v>37.5</v>
      </c>
      <c r="H76" s="57" t="s">
        <v>106</v>
      </c>
      <c r="J76" s="58"/>
      <c r="K76" s="74" t="s">
        <v>8</v>
      </c>
      <c r="L76" s="74">
        <v>75</v>
      </c>
      <c r="N76" s="57" t="s">
        <v>131</v>
      </c>
      <c r="Q76" s="74" t="s">
        <v>163</v>
      </c>
      <c r="R76" s="74">
        <v>5</v>
      </c>
      <c r="T76" s="57" t="s">
        <v>50</v>
      </c>
      <c r="W76" s="27"/>
      <c r="X76" s="74">
        <v>6</v>
      </c>
      <c r="Z76" s="76" t="str">
        <f t="shared" si="0"/>
        <v>Caravan Park (van bay)</v>
      </c>
      <c r="AA76" s="77"/>
      <c r="AB76" s="88"/>
      <c r="AC76" s="78" t="str">
        <f t="shared" si="1"/>
        <v>bay</v>
      </c>
      <c r="AD76" s="79">
        <f t="shared" si="2"/>
        <v>5</v>
      </c>
    </row>
    <row r="77" spans="2:30" x14ac:dyDescent="0.2">
      <c r="B77" s="57" t="s">
        <v>117</v>
      </c>
      <c r="E77" s="57" t="s">
        <v>7</v>
      </c>
      <c r="F77" s="87">
        <v>10</v>
      </c>
      <c r="H77" s="57" t="s">
        <v>107</v>
      </c>
      <c r="J77" s="58"/>
      <c r="K77" s="74" t="s">
        <v>8</v>
      </c>
      <c r="L77" s="74">
        <v>75</v>
      </c>
      <c r="N77" s="57" t="s">
        <v>132</v>
      </c>
      <c r="Q77" s="74" t="s">
        <v>164</v>
      </c>
      <c r="R77" s="74">
        <v>3</v>
      </c>
      <c r="T77" s="57" t="s">
        <v>51</v>
      </c>
      <c r="W77" s="27"/>
      <c r="X77" s="74">
        <v>1</v>
      </c>
      <c r="Z77" s="76" t="str">
        <f t="shared" si="0"/>
        <v>Caravan Park (camp site)</v>
      </c>
      <c r="AA77" s="77"/>
      <c r="AB77" s="88"/>
      <c r="AC77" s="78" t="str">
        <f t="shared" si="1"/>
        <v>camp site</v>
      </c>
      <c r="AD77" s="79">
        <f t="shared" si="2"/>
        <v>3</v>
      </c>
    </row>
    <row r="78" spans="2:30" x14ac:dyDescent="0.2">
      <c r="B78" s="57" t="s">
        <v>118</v>
      </c>
      <c r="E78" s="57" t="s">
        <v>8</v>
      </c>
      <c r="F78" s="87">
        <v>37.5</v>
      </c>
      <c r="H78" s="57" t="s">
        <v>108</v>
      </c>
      <c r="J78" s="58"/>
      <c r="K78" s="74" t="s">
        <v>8</v>
      </c>
      <c r="L78" s="74">
        <v>75</v>
      </c>
      <c r="N78" s="57" t="s">
        <v>86</v>
      </c>
      <c r="Q78" s="74" t="s">
        <v>165</v>
      </c>
      <c r="R78" s="74">
        <v>10</v>
      </c>
      <c r="T78" s="57" t="s">
        <v>52</v>
      </c>
      <c r="W78" s="27"/>
      <c r="X78" s="74">
        <v>4</v>
      </c>
      <c r="Z78" s="76" t="str">
        <f t="shared" si="0"/>
        <v>Caretaker's Residence</v>
      </c>
      <c r="AA78" s="77"/>
      <c r="AB78" s="88"/>
      <c r="AC78" s="78" t="str">
        <f t="shared" si="1"/>
        <v>residential unit</v>
      </c>
      <c r="AD78" s="79">
        <f t="shared" si="2"/>
        <v>10</v>
      </c>
    </row>
    <row r="79" spans="2:30" x14ac:dyDescent="0.2">
      <c r="B79" s="57" t="s">
        <v>119</v>
      </c>
      <c r="E79" s="57" t="s">
        <v>7</v>
      </c>
      <c r="F79" s="87">
        <v>20</v>
      </c>
      <c r="H79" s="57" t="s">
        <v>109</v>
      </c>
      <c r="J79" s="58"/>
      <c r="K79" s="74" t="s">
        <v>8</v>
      </c>
      <c r="L79" s="74">
        <v>75</v>
      </c>
      <c r="N79" s="57" t="s">
        <v>133</v>
      </c>
      <c r="Q79" s="74" t="s">
        <v>157</v>
      </c>
      <c r="R79" s="74">
        <v>10</v>
      </c>
      <c r="T79" s="57" t="s">
        <v>53</v>
      </c>
      <c r="W79" s="27"/>
      <c r="X79" s="74">
        <v>1</v>
      </c>
      <c r="Z79" s="76" t="str">
        <f t="shared" si="0"/>
        <v>Caterer's Rooms</v>
      </c>
      <c r="AA79" s="77"/>
      <c r="AB79" s="88"/>
      <c r="AC79" s="78" t="str">
        <f t="shared" si="1"/>
        <v>100m² roofed floor area</v>
      </c>
      <c r="AD79" s="79">
        <f t="shared" si="2"/>
        <v>10</v>
      </c>
    </row>
    <row r="80" spans="2:30" x14ac:dyDescent="0.2">
      <c r="B80" s="57" t="s">
        <v>120</v>
      </c>
      <c r="E80" s="57" t="s">
        <v>8</v>
      </c>
      <c r="F80" s="87">
        <v>75</v>
      </c>
      <c r="H80" s="57" t="s">
        <v>110</v>
      </c>
      <c r="J80" s="58"/>
      <c r="K80" s="74"/>
      <c r="L80" s="74" t="s">
        <v>9</v>
      </c>
      <c r="N80" s="57" t="s">
        <v>134</v>
      </c>
      <c r="Q80" s="74" t="s">
        <v>157</v>
      </c>
      <c r="R80" s="74">
        <v>10</v>
      </c>
      <c r="T80" s="57" t="s">
        <v>54</v>
      </c>
      <c r="W80" s="27"/>
      <c r="X80" s="74">
        <v>5</v>
      </c>
      <c r="Z80" s="76" t="str">
        <f t="shared" si="0"/>
        <v>Child Care Center</v>
      </c>
      <c r="AA80" s="77"/>
      <c r="AB80" s="88"/>
      <c r="AC80" s="78" t="str">
        <f t="shared" si="1"/>
        <v>100m² roofed floor area</v>
      </c>
      <c r="AD80" s="79">
        <f t="shared" si="2"/>
        <v>10</v>
      </c>
    </row>
    <row r="81" spans="2:30" x14ac:dyDescent="0.2">
      <c r="B81" s="57" t="s">
        <v>121</v>
      </c>
      <c r="E81" s="57" t="s">
        <v>7</v>
      </c>
      <c r="F81" s="87">
        <v>20</v>
      </c>
      <c r="H81" s="57" t="s">
        <v>111</v>
      </c>
      <c r="J81" s="58"/>
      <c r="K81" s="74"/>
      <c r="L81" s="74" t="s">
        <v>9</v>
      </c>
      <c r="N81" s="57" t="s">
        <v>135</v>
      </c>
      <c r="Q81" s="74" t="s">
        <v>166</v>
      </c>
      <c r="R81" s="74">
        <v>10</v>
      </c>
      <c r="T81" s="57" t="s">
        <v>55</v>
      </c>
      <c r="W81" s="27"/>
      <c r="X81" s="74">
        <v>6</v>
      </c>
      <c r="Z81" s="76" t="str">
        <f t="shared" si="0"/>
        <v>Display Home</v>
      </c>
      <c r="AA81" s="77"/>
      <c r="AB81" s="88"/>
      <c r="AC81" s="78" t="str">
        <f t="shared" si="1"/>
        <v>home</v>
      </c>
      <c r="AD81" s="79">
        <f t="shared" si="2"/>
        <v>10</v>
      </c>
    </row>
    <row r="82" spans="2:30" x14ac:dyDescent="0.2">
      <c r="B82" s="57" t="s">
        <v>122</v>
      </c>
      <c r="E82" s="57" t="s">
        <v>8</v>
      </c>
      <c r="F82" s="87">
        <v>75</v>
      </c>
      <c r="H82" s="59" t="s">
        <v>112</v>
      </c>
      <c r="I82" s="60"/>
      <c r="J82" s="61"/>
      <c r="K82" s="80"/>
      <c r="L82" s="80" t="s">
        <v>9</v>
      </c>
      <c r="N82" s="57" t="s">
        <v>136</v>
      </c>
      <c r="Q82" s="74" t="s">
        <v>9</v>
      </c>
      <c r="R82" s="74"/>
      <c r="T82" s="57" t="s">
        <v>56</v>
      </c>
      <c r="W82" s="27"/>
      <c r="X82" s="74">
        <v>1</v>
      </c>
      <c r="Z82" s="76" t="str">
        <f t="shared" si="0"/>
        <v>Domestic Horitculture</v>
      </c>
      <c r="AA82" s="77"/>
      <c r="AB82" s="88"/>
      <c r="AC82" s="78" t="str">
        <f t="shared" si="1"/>
        <v>FPA</v>
      </c>
      <c r="AD82" s="79">
        <f t="shared" si="2"/>
        <v>0</v>
      </c>
    </row>
    <row r="83" spans="2:30" x14ac:dyDescent="0.2">
      <c r="B83" s="57" t="s">
        <v>123</v>
      </c>
      <c r="E83" s="57" t="s">
        <v>7</v>
      </c>
      <c r="F83" s="87">
        <v>20</v>
      </c>
      <c r="K83" s="27"/>
      <c r="L83" s="27"/>
      <c r="N83" s="57" t="s">
        <v>137</v>
      </c>
      <c r="Q83" s="74" t="s">
        <v>167</v>
      </c>
      <c r="R83" s="74">
        <v>17.5</v>
      </c>
      <c r="T83" s="57" t="s">
        <v>57</v>
      </c>
      <c r="W83" s="27"/>
      <c r="X83" s="74">
        <v>3</v>
      </c>
      <c r="Z83" s="76" t="str">
        <f t="shared" si="0"/>
        <v>Duplex Dwelling</v>
      </c>
      <c r="AA83" s="77"/>
      <c r="AB83" s="88"/>
      <c r="AC83" s="78" t="str">
        <f t="shared" si="1"/>
        <v>duplex dwelling</v>
      </c>
      <c r="AD83" s="79">
        <f t="shared" si="2"/>
        <v>17.5</v>
      </c>
    </row>
    <row r="84" spans="2:30" x14ac:dyDescent="0.2">
      <c r="B84" s="57" t="s">
        <v>124</v>
      </c>
      <c r="E84" s="57" t="s">
        <v>8</v>
      </c>
      <c r="F84" s="87">
        <v>75</v>
      </c>
      <c r="K84" s="27"/>
      <c r="L84" s="27"/>
      <c r="N84" s="57" t="s">
        <v>138</v>
      </c>
      <c r="Q84" s="74" t="s">
        <v>168</v>
      </c>
      <c r="R84" s="74">
        <v>10</v>
      </c>
      <c r="T84" s="57" t="s">
        <v>58</v>
      </c>
      <c r="W84" s="27"/>
      <c r="X84" s="74">
        <v>1</v>
      </c>
      <c r="Z84" s="76" t="str">
        <f t="shared" si="0"/>
        <v>Dwelling House</v>
      </c>
      <c r="AA84" s="77"/>
      <c r="AB84" s="88"/>
      <c r="AC84" s="78" t="str">
        <f t="shared" si="1"/>
        <v>dwelling</v>
      </c>
      <c r="AD84" s="79">
        <f t="shared" si="2"/>
        <v>10</v>
      </c>
    </row>
    <row r="85" spans="2:30" x14ac:dyDescent="0.2">
      <c r="B85" s="57" t="s">
        <v>125</v>
      </c>
      <c r="E85" s="57" t="s">
        <v>7</v>
      </c>
      <c r="F85" s="87">
        <v>20</v>
      </c>
      <c r="K85" s="27"/>
      <c r="L85" s="27"/>
      <c r="N85" s="57" t="s">
        <v>17</v>
      </c>
      <c r="Q85" s="74" t="s">
        <v>157</v>
      </c>
      <c r="R85" s="74">
        <v>10</v>
      </c>
      <c r="T85" s="57" t="s">
        <v>59</v>
      </c>
      <c r="W85" s="27"/>
      <c r="X85" s="74">
        <v>3</v>
      </c>
      <c r="Z85" s="76" t="str">
        <f t="shared" si="0"/>
        <v>Educational Establishment</v>
      </c>
      <c r="AA85" s="77"/>
      <c r="AB85" s="88"/>
      <c r="AC85" s="78" t="str">
        <f t="shared" si="1"/>
        <v>100m² roofed floor area</v>
      </c>
      <c r="AD85" s="79">
        <f t="shared" si="2"/>
        <v>10</v>
      </c>
    </row>
    <row r="86" spans="2:30" x14ac:dyDescent="0.2">
      <c r="B86" s="57" t="s">
        <v>126</v>
      </c>
      <c r="E86" s="57" t="s">
        <v>8</v>
      </c>
      <c r="F86" s="87">
        <v>75</v>
      </c>
      <c r="K86" s="27"/>
      <c r="L86" s="27"/>
      <c r="N86" s="57" t="s">
        <v>139</v>
      </c>
      <c r="Q86" s="74" t="s">
        <v>9</v>
      </c>
      <c r="R86" s="74"/>
      <c r="T86" s="57" t="s">
        <v>76</v>
      </c>
      <c r="W86" s="27"/>
      <c r="X86" s="74">
        <v>6</v>
      </c>
      <c r="Z86" s="76" t="str">
        <f t="shared" si="0"/>
        <v>Extractive Industry</v>
      </c>
      <c r="AA86" s="77"/>
      <c r="AB86" s="88"/>
      <c r="AC86" s="78" t="str">
        <f t="shared" si="1"/>
        <v>FPA</v>
      </c>
      <c r="AD86" s="79">
        <f t="shared" si="2"/>
        <v>0</v>
      </c>
    </row>
    <row r="87" spans="2:30" x14ac:dyDescent="0.2">
      <c r="B87" s="57" t="s">
        <v>110</v>
      </c>
      <c r="E87" s="57" t="s">
        <v>9</v>
      </c>
      <c r="F87" s="87" t="s">
        <v>9</v>
      </c>
      <c r="K87" s="27" t="s">
        <v>26</v>
      </c>
      <c r="L87" s="27" t="s">
        <v>26</v>
      </c>
      <c r="N87" s="57" t="s">
        <v>140</v>
      </c>
      <c r="Q87" s="74" t="s">
        <v>157</v>
      </c>
      <c r="R87" s="74">
        <v>10</v>
      </c>
      <c r="T87" s="57" t="s">
        <v>61</v>
      </c>
      <c r="W87" s="27"/>
      <c r="X87" s="74">
        <v>3</v>
      </c>
      <c r="Z87" s="76" t="str">
        <f t="shared" si="0"/>
        <v xml:space="preserve">Hospital </v>
      </c>
      <c r="AA87" s="77"/>
      <c r="AB87" s="88"/>
      <c r="AC87" s="78" t="str">
        <f t="shared" si="1"/>
        <v>100m² roofed floor area</v>
      </c>
      <c r="AD87" s="79">
        <f t="shared" si="2"/>
        <v>10</v>
      </c>
    </row>
    <row r="88" spans="2:30" x14ac:dyDescent="0.2">
      <c r="B88" s="57" t="s">
        <v>111</v>
      </c>
      <c r="E88" s="57" t="s">
        <v>9</v>
      </c>
      <c r="F88" s="87" t="s">
        <v>9</v>
      </c>
      <c r="K88" s="27" t="s">
        <v>26</v>
      </c>
      <c r="L88" s="27" t="s">
        <v>26</v>
      </c>
      <c r="N88" s="57" t="s">
        <v>87</v>
      </c>
      <c r="Q88" s="74" t="s">
        <v>9</v>
      </c>
      <c r="R88" s="74"/>
      <c r="T88" s="57" t="s">
        <v>62</v>
      </c>
      <c r="W88" s="27"/>
      <c r="X88" s="74">
        <v>5</v>
      </c>
      <c r="Z88" s="76" t="str">
        <f t="shared" si="0"/>
        <v>Hotel</v>
      </c>
      <c r="AA88" s="77"/>
      <c r="AB88" s="88"/>
      <c r="AC88" s="78" t="str">
        <f t="shared" si="1"/>
        <v>FPA</v>
      </c>
      <c r="AD88" s="79">
        <f t="shared" si="2"/>
        <v>0</v>
      </c>
    </row>
    <row r="89" spans="2:30" x14ac:dyDescent="0.2">
      <c r="B89" s="59" t="s">
        <v>112</v>
      </c>
      <c r="C89" s="60"/>
      <c r="D89" s="60"/>
      <c r="E89" s="59" t="s">
        <v>9</v>
      </c>
      <c r="F89" s="90" t="s">
        <v>9</v>
      </c>
      <c r="K89" s="27" t="s">
        <v>26</v>
      </c>
      <c r="L89" s="27" t="s">
        <v>26</v>
      </c>
      <c r="N89" s="57" t="s">
        <v>141</v>
      </c>
      <c r="Q89" s="74" t="s">
        <v>157</v>
      </c>
      <c r="R89" s="74">
        <v>20</v>
      </c>
      <c r="T89" s="57" t="s">
        <v>65</v>
      </c>
      <c r="W89" s="27"/>
      <c r="X89" s="74">
        <v>1</v>
      </c>
      <c r="Z89" s="76" t="str">
        <f t="shared" si="0"/>
        <v>Indoor Entertainment</v>
      </c>
      <c r="AA89" s="77"/>
      <c r="AB89" s="88"/>
      <c r="AC89" s="78" t="str">
        <f t="shared" si="1"/>
        <v>100m² roofed floor area</v>
      </c>
      <c r="AD89" s="79">
        <f t="shared" si="2"/>
        <v>20</v>
      </c>
    </row>
    <row r="90" spans="2:30" x14ac:dyDescent="0.2">
      <c r="B90" s="26" t="s">
        <v>26</v>
      </c>
      <c r="E90" s="26" t="s">
        <v>26</v>
      </c>
      <c r="F90" s="26" t="s">
        <v>26</v>
      </c>
      <c r="H90" s="26" t="s">
        <v>26</v>
      </c>
      <c r="K90" s="27" t="s">
        <v>26</v>
      </c>
      <c r="L90" s="27" t="s">
        <v>26</v>
      </c>
      <c r="N90" s="57" t="s">
        <v>142</v>
      </c>
      <c r="Q90" s="74" t="s">
        <v>157</v>
      </c>
      <c r="R90" s="74">
        <v>10</v>
      </c>
      <c r="T90" s="57" t="s">
        <v>64</v>
      </c>
      <c r="W90" s="27"/>
      <c r="X90" s="74">
        <v>5</v>
      </c>
      <c r="Z90" s="76" t="str">
        <f t="shared" si="0"/>
        <v>Institution</v>
      </c>
      <c r="AA90" s="77"/>
      <c r="AB90" s="88"/>
      <c r="AC90" s="78" t="str">
        <f t="shared" si="1"/>
        <v>100m² roofed floor area</v>
      </c>
      <c r="AD90" s="79">
        <f t="shared" si="2"/>
        <v>10</v>
      </c>
    </row>
    <row r="91" spans="2:30" x14ac:dyDescent="0.2">
      <c r="B91" s="26" t="s">
        <v>26</v>
      </c>
      <c r="E91" s="26" t="s">
        <v>26</v>
      </c>
      <c r="F91" s="26" t="s">
        <v>26</v>
      </c>
      <c r="H91" s="26" t="s">
        <v>26</v>
      </c>
      <c r="K91" s="27" t="s">
        <v>26</v>
      </c>
      <c r="L91" s="27" t="s">
        <v>26</v>
      </c>
      <c r="N91" s="57" t="s">
        <v>143</v>
      </c>
      <c r="Q91" s="74" t="s">
        <v>157</v>
      </c>
      <c r="R91" s="74">
        <v>10</v>
      </c>
      <c r="T91" s="57" t="s">
        <v>66</v>
      </c>
      <c r="W91" s="27"/>
      <c r="X91" s="74">
        <v>3</v>
      </c>
      <c r="Z91" s="76" t="str">
        <f t="shared" si="0"/>
        <v>Junkyard</v>
      </c>
      <c r="AA91" s="77"/>
      <c r="AB91" s="88"/>
      <c r="AC91" s="78" t="str">
        <f t="shared" si="1"/>
        <v>100m² roofed floor area</v>
      </c>
      <c r="AD91" s="79">
        <f t="shared" si="2"/>
        <v>10</v>
      </c>
    </row>
    <row r="92" spans="2:30" x14ac:dyDescent="0.2">
      <c r="B92" s="26" t="s">
        <v>26</v>
      </c>
      <c r="E92" s="26" t="s">
        <v>26</v>
      </c>
      <c r="F92" s="26" t="s">
        <v>26</v>
      </c>
      <c r="H92" s="26" t="s">
        <v>26</v>
      </c>
      <c r="K92" s="27" t="s">
        <v>26</v>
      </c>
      <c r="L92" s="27" t="s">
        <v>26</v>
      </c>
      <c r="N92" s="57" t="s">
        <v>144</v>
      </c>
      <c r="Q92" s="74" t="s">
        <v>157</v>
      </c>
      <c r="R92" s="74">
        <v>10</v>
      </c>
      <c r="T92" s="57" t="s">
        <v>67</v>
      </c>
      <c r="W92" s="27"/>
      <c r="X92" s="74">
        <v>1</v>
      </c>
      <c r="Z92" s="76" t="str">
        <f t="shared" si="0"/>
        <v>Kennels</v>
      </c>
      <c r="AA92" s="77"/>
      <c r="AB92" s="88"/>
      <c r="AC92" s="78" t="str">
        <f t="shared" si="1"/>
        <v>100m² roofed floor area</v>
      </c>
      <c r="AD92" s="79">
        <f t="shared" si="2"/>
        <v>10</v>
      </c>
    </row>
    <row r="93" spans="2:30" x14ac:dyDescent="0.2">
      <c r="B93" s="26" t="s">
        <v>26</v>
      </c>
      <c r="E93" s="26" t="s">
        <v>26</v>
      </c>
      <c r="F93" s="26" t="s">
        <v>26</v>
      </c>
      <c r="H93" s="26" t="s">
        <v>26</v>
      </c>
      <c r="K93" s="27" t="s">
        <v>26</v>
      </c>
      <c r="L93" s="27" t="s">
        <v>26</v>
      </c>
      <c r="N93" s="57" t="s">
        <v>147</v>
      </c>
      <c r="Q93" s="74" t="s">
        <v>157</v>
      </c>
      <c r="R93" s="74">
        <v>10</v>
      </c>
      <c r="T93" s="57" t="s">
        <v>68</v>
      </c>
      <c r="W93" s="27"/>
      <c r="X93" s="74">
        <v>3</v>
      </c>
      <c r="Z93" s="76" t="str">
        <f t="shared" si="0"/>
        <v>Liquid Fuel Depot</v>
      </c>
      <c r="AA93" s="77"/>
      <c r="AB93" s="88"/>
      <c r="AC93" s="78" t="str">
        <f t="shared" si="1"/>
        <v>100m² roofed floor area</v>
      </c>
      <c r="AD93" s="79">
        <f t="shared" si="2"/>
        <v>10</v>
      </c>
    </row>
    <row r="94" spans="2:30" x14ac:dyDescent="0.2">
      <c r="B94" s="26" t="s">
        <v>26</v>
      </c>
      <c r="E94" s="26" t="s">
        <v>26</v>
      </c>
      <c r="F94" s="26" t="s">
        <v>26</v>
      </c>
      <c r="H94" s="26" t="s">
        <v>26</v>
      </c>
      <c r="K94" s="27" t="s">
        <v>26</v>
      </c>
      <c r="L94" s="27" t="s">
        <v>26</v>
      </c>
      <c r="N94" s="57" t="s">
        <v>145</v>
      </c>
      <c r="Q94" s="74" t="s">
        <v>157</v>
      </c>
      <c r="R94" s="74">
        <v>10</v>
      </c>
      <c r="T94" s="57" t="s">
        <v>69</v>
      </c>
      <c r="V94" s="27"/>
      <c r="W94" s="27"/>
      <c r="X94" s="74">
        <v>2</v>
      </c>
      <c r="Z94" s="76" t="str">
        <f t="shared" si="0"/>
        <v>Local Services</v>
      </c>
      <c r="AA94" s="77"/>
      <c r="AB94" s="88"/>
      <c r="AC94" s="78" t="str">
        <f t="shared" si="1"/>
        <v>100m² roofed floor area</v>
      </c>
      <c r="AD94" s="79">
        <f t="shared" si="2"/>
        <v>10</v>
      </c>
    </row>
    <row r="95" spans="2:30" x14ac:dyDescent="0.2">
      <c r="B95" s="26" t="s">
        <v>26</v>
      </c>
      <c r="E95" s="26" t="s">
        <v>26</v>
      </c>
      <c r="F95" s="26" t="s">
        <v>26</v>
      </c>
      <c r="H95" s="26" t="s">
        <v>26</v>
      </c>
      <c r="K95" s="27" t="s">
        <v>26</v>
      </c>
      <c r="L95" s="27" t="s">
        <v>26</v>
      </c>
      <c r="N95" s="57" t="s">
        <v>146</v>
      </c>
      <c r="Q95" s="74" t="s">
        <v>161</v>
      </c>
      <c r="R95" s="74">
        <v>10</v>
      </c>
      <c r="T95" s="57" t="s">
        <v>70</v>
      </c>
      <c r="V95" s="27"/>
      <c r="W95" s="27"/>
      <c r="X95" s="74">
        <v>4</v>
      </c>
      <c r="Z95" s="76" t="str">
        <f t="shared" si="0"/>
        <v>Local Store</v>
      </c>
      <c r="AA95" s="77"/>
      <c r="AB95" s="88"/>
      <c r="AC95" s="78" t="str">
        <f t="shared" si="1"/>
        <v>store</v>
      </c>
      <c r="AD95" s="79">
        <f t="shared" si="2"/>
        <v>10</v>
      </c>
    </row>
    <row r="96" spans="2:30" x14ac:dyDescent="0.2">
      <c r="B96" s="26" t="s">
        <v>26</v>
      </c>
      <c r="E96" s="26" t="s">
        <v>26</v>
      </c>
      <c r="F96" s="26" t="s">
        <v>26</v>
      </c>
      <c r="H96" s="26" t="s">
        <v>26</v>
      </c>
      <c r="K96" s="27" t="s">
        <v>26</v>
      </c>
      <c r="L96" s="27" t="s">
        <v>26</v>
      </c>
      <c r="N96" s="57" t="s">
        <v>148</v>
      </c>
      <c r="Q96" s="74" t="s">
        <v>157</v>
      </c>
      <c r="R96" s="74">
        <v>5</v>
      </c>
      <c r="T96" s="57" t="s">
        <v>63</v>
      </c>
      <c r="W96" s="27"/>
      <c r="X96" s="74">
        <v>4</v>
      </c>
      <c r="Z96" s="76" t="str">
        <f t="shared" si="0"/>
        <v>Machinery Showroom</v>
      </c>
      <c r="AA96" s="77"/>
      <c r="AB96" s="88"/>
      <c r="AC96" s="78" t="str">
        <f t="shared" si="1"/>
        <v>100m² roofed floor area</v>
      </c>
      <c r="AD96" s="79">
        <f t="shared" si="2"/>
        <v>5</v>
      </c>
    </row>
    <row r="97" spans="2:30" x14ac:dyDescent="0.2">
      <c r="B97" s="26" t="s">
        <v>26</v>
      </c>
      <c r="E97" s="26" t="s">
        <v>26</v>
      </c>
      <c r="F97" s="26" t="s">
        <v>26</v>
      </c>
      <c r="H97" s="26" t="s">
        <v>26</v>
      </c>
      <c r="K97" s="27" t="s">
        <v>26</v>
      </c>
      <c r="L97" s="27" t="s">
        <v>26</v>
      </c>
      <c r="N97" s="57" t="s">
        <v>13</v>
      </c>
      <c r="Q97" s="74" t="s">
        <v>157</v>
      </c>
      <c r="R97" s="74">
        <v>10</v>
      </c>
      <c r="T97" s="57" t="s">
        <v>71</v>
      </c>
      <c r="V97" s="27"/>
      <c r="W97" s="27"/>
      <c r="X97" s="74">
        <v>6</v>
      </c>
      <c r="Z97" s="76" t="str">
        <f t="shared" si="0"/>
        <v>Medical Centre</v>
      </c>
      <c r="AA97" s="77"/>
      <c r="AB97" s="88"/>
      <c r="AC97" s="78" t="str">
        <f t="shared" si="1"/>
        <v>100m² roofed floor area</v>
      </c>
      <c r="AD97" s="79">
        <f t="shared" si="2"/>
        <v>10</v>
      </c>
    </row>
    <row r="98" spans="2:30" x14ac:dyDescent="0.2">
      <c r="B98" s="26" t="s">
        <v>26</v>
      </c>
      <c r="E98" s="26" t="s">
        <v>26</v>
      </c>
      <c r="F98" s="26" t="s">
        <v>26</v>
      </c>
      <c r="H98" s="26" t="s">
        <v>26</v>
      </c>
      <c r="K98" s="27" t="s">
        <v>26</v>
      </c>
      <c r="L98" s="27" t="s">
        <v>26</v>
      </c>
      <c r="N98" s="57" t="s">
        <v>149</v>
      </c>
      <c r="Q98" s="74" t="s">
        <v>157</v>
      </c>
      <c r="R98" s="74">
        <v>10</v>
      </c>
      <c r="T98" s="57" t="s">
        <v>72</v>
      </c>
      <c r="V98" s="27"/>
      <c r="W98" s="27"/>
      <c r="X98" s="74">
        <v>1</v>
      </c>
      <c r="Z98" s="76" t="str">
        <f t="shared" si="0"/>
        <v>Meeting Rooms</v>
      </c>
      <c r="AA98" s="77"/>
      <c r="AB98" s="88"/>
      <c r="AC98" s="78" t="str">
        <f t="shared" si="1"/>
        <v>100m² roofed floor area</v>
      </c>
      <c r="AD98" s="79">
        <f t="shared" si="2"/>
        <v>10</v>
      </c>
    </row>
    <row r="99" spans="2:30" x14ac:dyDescent="0.2">
      <c r="B99" s="26" t="s">
        <v>26</v>
      </c>
      <c r="E99" s="26" t="s">
        <v>26</v>
      </c>
      <c r="F99" s="26" t="s">
        <v>26</v>
      </c>
      <c r="H99" s="26" t="s">
        <v>26</v>
      </c>
      <c r="K99" s="27" t="s">
        <v>26</v>
      </c>
      <c r="L99" s="27" t="s">
        <v>26</v>
      </c>
      <c r="N99" s="57" t="s">
        <v>14</v>
      </c>
      <c r="Q99" s="74" t="s">
        <v>169</v>
      </c>
      <c r="R99" s="74">
        <v>3</v>
      </c>
      <c r="T99" s="57" t="s">
        <v>60</v>
      </c>
      <c r="W99" s="27"/>
      <c r="X99" s="74">
        <v>0</v>
      </c>
      <c r="Z99" s="76" t="str">
        <f t="shared" si="0"/>
        <v>Motel</v>
      </c>
      <c r="AA99" s="77"/>
      <c r="AB99" s="88"/>
      <c r="AC99" s="78" t="str">
        <f t="shared" si="1"/>
        <v>motel unit</v>
      </c>
      <c r="AD99" s="79">
        <f t="shared" si="2"/>
        <v>3</v>
      </c>
    </row>
    <row r="100" spans="2:30" x14ac:dyDescent="0.2">
      <c r="B100" s="26" t="s">
        <v>26</v>
      </c>
      <c r="E100" s="26" t="s">
        <v>26</v>
      </c>
      <c r="F100" s="26" t="s">
        <v>26</v>
      </c>
      <c r="H100" s="26" t="s">
        <v>26</v>
      </c>
      <c r="K100" s="27" t="s">
        <v>26</v>
      </c>
      <c r="L100" s="27" t="s">
        <v>26</v>
      </c>
      <c r="N100" s="57" t="s">
        <v>170</v>
      </c>
      <c r="Q100" s="74" t="s">
        <v>171</v>
      </c>
      <c r="R100" s="74" t="s">
        <v>172</v>
      </c>
      <c r="T100" s="57" t="s">
        <v>73</v>
      </c>
      <c r="W100" s="27"/>
      <c r="X100" s="74">
        <v>3</v>
      </c>
      <c r="Z100" s="76" t="str">
        <f t="shared" si="0"/>
        <v>Multiple Dwellings</v>
      </c>
      <c r="AA100" s="77"/>
      <c r="AB100" s="88"/>
      <c r="AC100" s="78" t="str">
        <f t="shared" si="1"/>
        <v>units</v>
      </c>
      <c r="AD100" s="79" t="str">
        <f t="shared" si="2"/>
        <v>2.5 + 7.5/unit</v>
      </c>
    </row>
    <row r="101" spans="2:30" x14ac:dyDescent="0.2">
      <c r="B101" s="26" t="s">
        <v>26</v>
      </c>
      <c r="E101" s="26" t="s">
        <v>26</v>
      </c>
      <c r="F101" s="26" t="s">
        <v>26</v>
      </c>
      <c r="H101" s="26" t="s">
        <v>26</v>
      </c>
      <c r="K101" s="27" t="s">
        <v>26</v>
      </c>
      <c r="L101" s="27" t="s">
        <v>26</v>
      </c>
      <c r="N101" s="57" t="s">
        <v>150</v>
      </c>
      <c r="Q101" s="74" t="s">
        <v>157</v>
      </c>
      <c r="R101" s="74">
        <v>10</v>
      </c>
      <c r="T101" s="57" t="s">
        <v>74</v>
      </c>
      <c r="W101" s="27"/>
      <c r="X101" s="74">
        <v>4</v>
      </c>
      <c r="Z101" s="76" t="str">
        <f t="shared" si="0"/>
        <v>Offices</v>
      </c>
      <c r="AA101" s="77"/>
      <c r="AB101" s="88"/>
      <c r="AC101" s="78" t="str">
        <f t="shared" si="1"/>
        <v>100m² roofed floor area</v>
      </c>
      <c r="AD101" s="79">
        <f t="shared" si="2"/>
        <v>10</v>
      </c>
    </row>
    <row r="102" spans="2:30" x14ac:dyDescent="0.2">
      <c r="B102" s="26" t="s">
        <v>26</v>
      </c>
      <c r="E102" s="26" t="s">
        <v>26</v>
      </c>
      <c r="F102" s="26" t="s">
        <v>26</v>
      </c>
      <c r="H102" s="26" t="s">
        <v>26</v>
      </c>
      <c r="K102" s="27" t="s">
        <v>26</v>
      </c>
      <c r="L102" s="27" t="s">
        <v>26</v>
      </c>
      <c r="N102" s="57" t="s">
        <v>151</v>
      </c>
      <c r="Q102" s="74" t="s">
        <v>9</v>
      </c>
      <c r="R102" s="74"/>
      <c r="T102" s="57" t="s">
        <v>75</v>
      </c>
      <c r="W102" s="27"/>
      <c r="X102" s="74">
        <v>6</v>
      </c>
      <c r="Z102" s="76" t="str">
        <f t="shared" si="0"/>
        <v>Open Air Displays</v>
      </c>
      <c r="AA102" s="77"/>
      <c r="AB102" s="88"/>
      <c r="AC102" s="78" t="str">
        <f t="shared" si="1"/>
        <v>FPA</v>
      </c>
      <c r="AD102" s="79">
        <f t="shared" si="2"/>
        <v>0</v>
      </c>
    </row>
    <row r="103" spans="2:30" x14ac:dyDescent="0.2">
      <c r="B103" s="26" t="s">
        <v>26</v>
      </c>
      <c r="E103" s="26" t="s">
        <v>26</v>
      </c>
      <c r="F103" s="26" t="s">
        <v>26</v>
      </c>
      <c r="H103" s="26" t="s">
        <v>26</v>
      </c>
      <c r="K103" s="27" t="s">
        <v>26</v>
      </c>
      <c r="L103" s="27" t="s">
        <v>26</v>
      </c>
      <c r="N103" s="57" t="s">
        <v>152</v>
      </c>
      <c r="Q103" s="74" t="s">
        <v>9</v>
      </c>
      <c r="R103" s="74"/>
      <c r="T103" s="59"/>
      <c r="U103" s="60"/>
      <c r="V103" s="60"/>
      <c r="W103" s="91"/>
      <c r="X103" s="80"/>
      <c r="Z103" s="76" t="str">
        <f t="shared" si="0"/>
        <v>Outdoor Entertainment</v>
      </c>
      <c r="AA103" s="77"/>
      <c r="AB103" s="88"/>
      <c r="AC103" s="78" t="str">
        <f t="shared" si="1"/>
        <v>FPA</v>
      </c>
      <c r="AD103" s="79">
        <f t="shared" si="2"/>
        <v>0</v>
      </c>
    </row>
    <row r="104" spans="2:30" x14ac:dyDescent="0.2">
      <c r="B104" s="26" t="s">
        <v>26</v>
      </c>
      <c r="E104" s="26" t="s">
        <v>26</v>
      </c>
      <c r="F104" s="26" t="s">
        <v>26</v>
      </c>
      <c r="H104" s="26" t="s">
        <v>26</v>
      </c>
      <c r="K104" s="27" t="s">
        <v>26</v>
      </c>
      <c r="L104" s="27" t="s">
        <v>26</v>
      </c>
      <c r="N104" s="57" t="s">
        <v>153</v>
      </c>
      <c r="Q104" s="74" t="s">
        <v>9</v>
      </c>
      <c r="R104" s="74"/>
      <c r="W104" s="27"/>
      <c r="Z104" s="76" t="str">
        <f t="shared" si="0"/>
        <v>Parking Area</v>
      </c>
      <c r="AA104" s="77"/>
      <c r="AB104" s="88"/>
      <c r="AC104" s="78" t="str">
        <f t="shared" si="1"/>
        <v>FPA</v>
      </c>
      <c r="AD104" s="79">
        <f t="shared" si="2"/>
        <v>0</v>
      </c>
    </row>
    <row r="105" spans="2:30" x14ac:dyDescent="0.2">
      <c r="B105" s="26" t="s">
        <v>26</v>
      </c>
      <c r="E105" s="26" t="s">
        <v>26</v>
      </c>
      <c r="F105" s="26" t="s">
        <v>26</v>
      </c>
      <c r="H105" s="26" t="s">
        <v>26</v>
      </c>
      <c r="K105" s="27" t="s">
        <v>26</v>
      </c>
      <c r="L105" s="27" t="s">
        <v>26</v>
      </c>
      <c r="N105" s="57" t="s">
        <v>154</v>
      </c>
      <c r="Q105" s="74" t="s">
        <v>157</v>
      </c>
      <c r="R105" s="74">
        <v>10</v>
      </c>
      <c r="W105" s="27"/>
      <c r="Z105" s="76" t="str">
        <f t="shared" si="0"/>
        <v>Passenger Terminal</v>
      </c>
      <c r="AA105" s="77"/>
      <c r="AB105" s="88"/>
      <c r="AC105" s="78" t="str">
        <f t="shared" si="1"/>
        <v>100m² roofed floor area</v>
      </c>
      <c r="AD105" s="79">
        <f t="shared" si="2"/>
        <v>10</v>
      </c>
    </row>
    <row r="106" spans="2:30" x14ac:dyDescent="0.2">
      <c r="B106" s="26" t="s">
        <v>26</v>
      </c>
      <c r="E106" s="26" t="s">
        <v>26</v>
      </c>
      <c r="F106" s="26" t="s">
        <v>26</v>
      </c>
      <c r="H106" s="26" t="s">
        <v>26</v>
      </c>
      <c r="K106" s="27" t="s">
        <v>26</v>
      </c>
      <c r="L106" s="27" t="s">
        <v>26</v>
      </c>
      <c r="N106" s="57" t="s">
        <v>180</v>
      </c>
      <c r="Q106" s="74" t="s">
        <v>174</v>
      </c>
      <c r="R106" s="74">
        <v>10</v>
      </c>
      <c r="W106" s="27"/>
      <c r="Z106" s="76" t="str">
        <f t="shared" si="0"/>
        <v>Place of Public Worship (Pedestals)</v>
      </c>
      <c r="AA106" s="77"/>
      <c r="AB106" s="88"/>
      <c r="AC106" s="78" t="str">
        <f t="shared" si="1"/>
        <v>pedestal</v>
      </c>
      <c r="AD106" s="79">
        <f t="shared" si="2"/>
        <v>10</v>
      </c>
    </row>
    <row r="107" spans="2:30" x14ac:dyDescent="0.2">
      <c r="B107" s="26" t="s">
        <v>26</v>
      </c>
      <c r="E107" s="26" t="s">
        <v>26</v>
      </c>
      <c r="F107" s="26" t="s">
        <v>26</v>
      </c>
      <c r="H107" s="26" t="s">
        <v>26</v>
      </c>
      <c r="K107" s="27" t="s">
        <v>26</v>
      </c>
      <c r="L107" s="27" t="s">
        <v>26</v>
      </c>
      <c r="N107" s="57" t="s">
        <v>181</v>
      </c>
      <c r="Q107" s="74" t="s">
        <v>175</v>
      </c>
      <c r="R107" s="74" t="s">
        <v>176</v>
      </c>
      <c r="W107" s="27"/>
      <c r="Z107" s="76" t="str">
        <f t="shared" si="0"/>
        <v>Place of Public Worship (Urinals)</v>
      </c>
      <c r="AA107" s="77"/>
      <c r="AB107" s="88"/>
      <c r="AC107" s="78" t="str">
        <f t="shared" si="1"/>
        <v>1,200mm of urinal</v>
      </c>
      <c r="AD107" s="79" t="str">
        <f t="shared" si="2"/>
        <v>10 (MIN 20)</v>
      </c>
    </row>
    <row r="108" spans="2:30" x14ac:dyDescent="0.2">
      <c r="B108" s="26" t="s">
        <v>26</v>
      </c>
      <c r="E108" s="26" t="s">
        <v>26</v>
      </c>
      <c r="F108" s="26" t="s">
        <v>26</v>
      </c>
      <c r="H108" s="26" t="s">
        <v>26</v>
      </c>
      <c r="K108" s="27" t="s">
        <v>26</v>
      </c>
      <c r="L108" s="27" t="s">
        <v>26</v>
      </c>
      <c r="N108" s="59"/>
      <c r="O108" s="60"/>
      <c r="P108" s="60"/>
      <c r="Q108" s="80"/>
      <c r="R108" s="74"/>
      <c r="W108" s="27"/>
      <c r="Z108" s="76">
        <f t="shared" si="0"/>
        <v>0</v>
      </c>
      <c r="AA108" s="77"/>
      <c r="AB108" s="88"/>
      <c r="AC108" s="78">
        <f t="shared" si="1"/>
        <v>0</v>
      </c>
      <c r="AD108" s="79">
        <f t="shared" si="2"/>
        <v>0</v>
      </c>
    </row>
    <row r="109" spans="2:30" x14ac:dyDescent="0.2">
      <c r="W109" s="27"/>
    </row>
    <row r="110" spans="2:30" x14ac:dyDescent="0.2">
      <c r="W110" s="27"/>
    </row>
    <row r="111" spans="2:30" x14ac:dyDescent="0.2">
      <c r="W111" s="27"/>
    </row>
    <row r="112" spans="2:30" x14ac:dyDescent="0.2">
      <c r="W112" s="27"/>
    </row>
    <row r="113" spans="9:23" x14ac:dyDescent="0.2">
      <c r="W113" s="27"/>
    </row>
    <row r="114" spans="9:23" x14ac:dyDescent="0.2">
      <c r="W114" s="27"/>
    </row>
    <row r="115" spans="9:23" x14ac:dyDescent="0.2">
      <c r="W115" s="27"/>
    </row>
    <row r="116" spans="9:23" x14ac:dyDescent="0.2">
      <c r="W116" s="27"/>
    </row>
    <row r="126" spans="9:23" x14ac:dyDescent="0.2">
      <c r="I126" s="26" t="s">
        <v>26</v>
      </c>
      <c r="J126" s="26" t="s">
        <v>26</v>
      </c>
    </row>
  </sheetData>
  <sheetProtection password="CDF4" sheet="1"/>
  <mergeCells count="49">
    <mergeCell ref="G50:G51"/>
    <mergeCell ref="B59:E59"/>
    <mergeCell ref="B50:C51"/>
    <mergeCell ref="D50:F51"/>
    <mergeCell ref="J42:K42"/>
    <mergeCell ref="D48:F49"/>
    <mergeCell ref="G48:G49"/>
    <mergeCell ref="B46:F47"/>
    <mergeCell ref="B48:C49"/>
    <mergeCell ref="Z66:AB66"/>
    <mergeCell ref="B65:F65"/>
    <mergeCell ref="H65:L65"/>
    <mergeCell ref="N65:R65"/>
    <mergeCell ref="T65:X65"/>
    <mergeCell ref="Z65:AD65"/>
    <mergeCell ref="N66:P66"/>
    <mergeCell ref="B66:D66"/>
    <mergeCell ref="H66:J66"/>
    <mergeCell ref="J40:K40"/>
    <mergeCell ref="J43:K43"/>
    <mergeCell ref="B21:D21"/>
    <mergeCell ref="C40:G40"/>
    <mergeCell ref="H40:I40"/>
    <mergeCell ref="H43:I43"/>
    <mergeCell ref="J41:K41"/>
    <mergeCell ref="C41:G41"/>
    <mergeCell ref="C42:G42"/>
    <mergeCell ref="H42:I42"/>
    <mergeCell ref="H41:I41"/>
    <mergeCell ref="J39:K39"/>
    <mergeCell ref="H21:H22"/>
    <mergeCell ref="E21:G21"/>
    <mergeCell ref="C38:G39"/>
    <mergeCell ref="L6:M6"/>
    <mergeCell ref="F14:G14"/>
    <mergeCell ref="F15:G15"/>
    <mergeCell ref="D6:G7"/>
    <mergeCell ref="H6:J6"/>
    <mergeCell ref="K6:K7"/>
    <mergeCell ref="B6:C7"/>
    <mergeCell ref="H38:K38"/>
    <mergeCell ref="B38:B39"/>
    <mergeCell ref="B8:C9"/>
    <mergeCell ref="F16:G16"/>
    <mergeCell ref="H39:I39"/>
    <mergeCell ref="F17:G17"/>
    <mergeCell ref="H29:H30"/>
    <mergeCell ref="B29:D29"/>
    <mergeCell ref="E29:G29"/>
  </mergeCells>
  <phoneticPr fontId="4" type="noConversion"/>
  <pageMargins left="0.75" right="0.75" top="1" bottom="1" header="0.5" footer="0.5"/>
  <pageSetup paperSize="9" scale="60" orientation="landscape"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autoLine="0" autoPict="0">
                <anchor moveWithCells="1">
                  <from>
                    <xdr:col>1</xdr:col>
                    <xdr:colOff>9525</xdr:colOff>
                    <xdr:row>13</xdr:row>
                    <xdr:rowOff>0</xdr:rowOff>
                  </from>
                  <to>
                    <xdr:col>5</xdr:col>
                    <xdr:colOff>19050</xdr:colOff>
                    <xdr:row>14</xdr:row>
                    <xdr:rowOff>9525</xdr:rowOff>
                  </to>
                </anchor>
              </controlPr>
            </control>
          </mc:Choice>
        </mc:AlternateContent>
        <mc:AlternateContent xmlns:mc="http://schemas.openxmlformats.org/markup-compatibility/2006">
          <mc:Choice Requires="x14">
            <control shapeId="14338" r:id="rId5" name="Drop Down 2">
              <controlPr defaultSize="0" autoLine="0" autoPict="0">
                <anchor moveWithCells="1">
                  <from>
                    <xdr:col>1</xdr:col>
                    <xdr:colOff>9525</xdr:colOff>
                    <xdr:row>14</xdr:row>
                    <xdr:rowOff>9525</xdr:rowOff>
                  </from>
                  <to>
                    <xdr:col>5</xdr:col>
                    <xdr:colOff>19050</xdr:colOff>
                    <xdr:row>15</xdr:row>
                    <xdr:rowOff>19050</xdr:rowOff>
                  </to>
                </anchor>
              </controlPr>
            </control>
          </mc:Choice>
        </mc:AlternateContent>
        <mc:AlternateContent xmlns:mc="http://schemas.openxmlformats.org/markup-compatibility/2006">
          <mc:Choice Requires="x14">
            <control shapeId="14339" r:id="rId6" name="Drop Down 3">
              <controlPr defaultSize="0" autoLine="0" autoPict="0">
                <anchor moveWithCells="1">
                  <from>
                    <xdr:col>1</xdr:col>
                    <xdr:colOff>9525</xdr:colOff>
                    <xdr:row>15</xdr:row>
                    <xdr:rowOff>0</xdr:rowOff>
                  </from>
                  <to>
                    <xdr:col>5</xdr:col>
                    <xdr:colOff>19050</xdr:colOff>
                    <xdr:row>16</xdr:row>
                    <xdr:rowOff>9525</xdr:rowOff>
                  </to>
                </anchor>
              </controlPr>
            </control>
          </mc:Choice>
        </mc:AlternateContent>
        <mc:AlternateContent xmlns:mc="http://schemas.openxmlformats.org/markup-compatibility/2006">
          <mc:Choice Requires="x14">
            <control shapeId="14343" r:id="rId7" name="Drop Down 7">
              <controlPr defaultSize="0" autoLine="0" autoPict="0">
                <anchor moveWithCells="1">
                  <from>
                    <xdr:col>2</xdr:col>
                    <xdr:colOff>714375</xdr:colOff>
                    <xdr:row>2</xdr:row>
                    <xdr:rowOff>0</xdr:rowOff>
                  </from>
                  <to>
                    <xdr:col>7</xdr:col>
                    <xdr:colOff>238125</xdr:colOff>
                    <xdr:row>3</xdr:row>
                    <xdr:rowOff>47625</xdr:rowOff>
                  </to>
                </anchor>
              </controlPr>
            </control>
          </mc:Choice>
        </mc:AlternateContent>
        <mc:AlternateContent xmlns:mc="http://schemas.openxmlformats.org/markup-compatibility/2006">
          <mc:Choice Requires="x14">
            <control shapeId="14352" r:id="rId8" name="Button 16">
              <controlPr defaultSize="0" print="0" autoFill="0" autoPict="0" macro="[0]!Sewer">
                <anchor moveWithCells="1" sizeWithCells="1">
                  <from>
                    <xdr:col>12</xdr:col>
                    <xdr:colOff>371475</xdr:colOff>
                    <xdr:row>1</xdr:row>
                    <xdr:rowOff>104775</xdr:rowOff>
                  </from>
                  <to>
                    <xdr:col>13</xdr:col>
                    <xdr:colOff>542925</xdr:colOff>
                    <xdr:row>1</xdr:row>
                    <xdr:rowOff>571500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AD150"/>
  <sheetViews>
    <sheetView showGridLines="0" zoomScale="75" workbookViewId="0">
      <selection activeCell="H15" sqref="H15"/>
    </sheetView>
  </sheetViews>
  <sheetFormatPr defaultRowHeight="12.75" x14ac:dyDescent="0.2"/>
  <cols>
    <col min="1" max="1" width="5.28515625" style="26" customWidth="1"/>
    <col min="2" max="2" width="15.7109375" style="26" customWidth="1"/>
    <col min="3" max="3" width="12.7109375" style="26" customWidth="1"/>
    <col min="4" max="5" width="8.7109375" style="26" customWidth="1"/>
    <col min="6" max="6" width="11" style="26" customWidth="1"/>
    <col min="7" max="7" width="10.42578125" style="26" customWidth="1"/>
    <col min="8" max="8" width="11.28515625" style="26" customWidth="1"/>
    <col min="9" max="9" width="11.140625" style="26" customWidth="1"/>
    <col min="10" max="10" width="9.140625" style="26"/>
    <col min="11" max="11" width="7" style="26" customWidth="1"/>
    <col min="12" max="12" width="9.140625" style="26"/>
    <col min="13" max="13" width="8.42578125" style="26" customWidth="1"/>
    <col min="14" max="14" width="8.140625" style="26" customWidth="1"/>
    <col min="15" max="15" width="7.5703125" style="26" customWidth="1"/>
    <col min="16" max="16" width="10.5703125" style="26" customWidth="1"/>
    <col min="17" max="17" width="28.140625" style="26" customWidth="1"/>
    <col min="18" max="18" width="11.28515625" style="26" customWidth="1"/>
    <col min="19" max="19" width="9.140625" style="26"/>
    <col min="20" max="20" width="0" style="26" hidden="1" customWidth="1"/>
    <col min="21" max="28" width="9.140625" style="26"/>
    <col min="29" max="29" width="16.85546875" style="26" customWidth="1"/>
    <col min="30" max="16384" width="9.140625" style="26"/>
  </cols>
  <sheetData>
    <row r="1" spans="1:20" ht="15.75" x14ac:dyDescent="0.25">
      <c r="A1" s="93" t="s">
        <v>218</v>
      </c>
      <c r="N1" s="28" t="s">
        <v>405</v>
      </c>
    </row>
    <row r="2" spans="1:20" ht="63" customHeight="1" x14ac:dyDescent="0.2">
      <c r="E2" s="27"/>
      <c r="F2" s="27"/>
      <c r="G2" s="27"/>
      <c r="H2" s="27"/>
      <c r="I2" s="27"/>
      <c r="J2" s="27"/>
      <c r="K2" s="27"/>
    </row>
    <row r="3" spans="1:20" x14ac:dyDescent="0.2">
      <c r="A3" s="28" t="s">
        <v>35</v>
      </c>
      <c r="B3" s="29" t="s">
        <v>21</v>
      </c>
      <c r="T3" s="30">
        <v>1</v>
      </c>
    </row>
    <row r="4" spans="1:20" x14ac:dyDescent="0.2">
      <c r="A4" s="28"/>
      <c r="B4" s="29"/>
      <c r="T4" s="30"/>
    </row>
    <row r="5" spans="1:20" x14ac:dyDescent="0.2">
      <c r="A5" s="28" t="s">
        <v>28</v>
      </c>
      <c r="B5" s="29" t="s">
        <v>228</v>
      </c>
      <c r="T5" s="30"/>
    </row>
    <row r="6" spans="1:20" x14ac:dyDescent="0.2">
      <c r="B6" s="284" t="s">
        <v>18</v>
      </c>
      <c r="C6" s="285"/>
      <c r="D6" s="306" t="s">
        <v>79</v>
      </c>
      <c r="E6" s="306"/>
      <c r="F6" s="306"/>
      <c r="G6" s="306"/>
      <c r="H6" s="303" t="s">
        <v>32</v>
      </c>
      <c r="I6" s="304"/>
      <c r="J6" s="305"/>
      <c r="K6" s="307" t="s">
        <v>91</v>
      </c>
      <c r="L6" s="303" t="s">
        <v>92</v>
      </c>
      <c r="M6" s="305"/>
      <c r="T6" s="30"/>
    </row>
    <row r="7" spans="1:20" x14ac:dyDescent="0.2">
      <c r="B7" s="286"/>
      <c r="C7" s="287"/>
      <c r="D7" s="306"/>
      <c r="E7" s="306"/>
      <c r="F7" s="306"/>
      <c r="G7" s="306"/>
      <c r="H7" s="8" t="s">
        <v>217</v>
      </c>
      <c r="I7" s="8" t="s">
        <v>19</v>
      </c>
      <c r="J7" s="8" t="s">
        <v>397</v>
      </c>
      <c r="K7" s="308"/>
      <c r="L7" s="8" t="str">
        <f>+H7</f>
        <v>$/WU</v>
      </c>
      <c r="M7" s="8" t="s">
        <v>19</v>
      </c>
      <c r="T7" s="30"/>
    </row>
    <row r="8" spans="1:20" x14ac:dyDescent="0.2">
      <c r="B8" s="292" t="s">
        <v>186</v>
      </c>
      <c r="C8" s="293"/>
      <c r="D8" s="19" t="s">
        <v>214</v>
      </c>
      <c r="E8" s="19"/>
      <c r="F8" s="19"/>
      <c r="G8" s="19"/>
      <c r="H8" s="20">
        <v>64.67</v>
      </c>
      <c r="I8" s="175" t="s">
        <v>404</v>
      </c>
      <c r="J8" s="171">
        <v>91.8</v>
      </c>
      <c r="K8" s="12">
        <f>+Summary!$D$17/Water!J8</f>
        <v>1.5108932461873636</v>
      </c>
      <c r="L8" s="176">
        <f>+H8*K8</f>
        <v>97.709466230936812</v>
      </c>
      <c r="M8" s="175">
        <f>+Summary!$D$14</f>
        <v>45352</v>
      </c>
      <c r="T8" s="30">
        <v>1</v>
      </c>
    </row>
    <row r="9" spans="1:20" x14ac:dyDescent="0.2">
      <c r="B9" s="342"/>
      <c r="C9" s="343"/>
      <c r="D9" s="23" t="s">
        <v>215</v>
      </c>
      <c r="E9" s="24"/>
      <c r="F9" s="24"/>
      <c r="G9" s="25"/>
      <c r="H9" s="21">
        <v>50.85</v>
      </c>
      <c r="I9" s="175" t="str">
        <f>+I8</f>
        <v>Jun '08</v>
      </c>
      <c r="J9" s="171">
        <v>91.8</v>
      </c>
      <c r="K9" s="12">
        <f>+Summary!$D$17/Water!J9</f>
        <v>1.5108932461873636</v>
      </c>
      <c r="L9" s="176">
        <f>+H9*K9</f>
        <v>76.82892156862745</v>
      </c>
      <c r="M9" s="175">
        <f>+Summary!$D$14</f>
        <v>45352</v>
      </c>
      <c r="T9" s="30"/>
    </row>
    <row r="10" spans="1:20" x14ac:dyDescent="0.2">
      <c r="B10" s="294"/>
      <c r="C10" s="295"/>
      <c r="D10" s="13" t="s">
        <v>216</v>
      </c>
      <c r="E10" s="14"/>
      <c r="F10" s="14"/>
      <c r="G10" s="15"/>
      <c r="H10" s="21">
        <v>185.51</v>
      </c>
      <c r="I10" s="175" t="str">
        <f>+I8</f>
        <v>Jun '08</v>
      </c>
      <c r="J10" s="171">
        <v>91.8</v>
      </c>
      <c r="K10" s="12">
        <f>+Summary!$D$17/Water!J10</f>
        <v>1.5108932461873636</v>
      </c>
      <c r="L10" s="176">
        <f>+H10*K10</f>
        <v>280.28580610021783</v>
      </c>
      <c r="M10" s="175">
        <f>+Summary!$D$14</f>
        <v>45352</v>
      </c>
      <c r="T10" s="30"/>
    </row>
    <row r="11" spans="1:20" x14ac:dyDescent="0.2">
      <c r="H11" s="36" t="s">
        <v>407</v>
      </c>
      <c r="I11" s="36"/>
      <c r="T11" s="30"/>
    </row>
    <row r="13" spans="1:20" x14ac:dyDescent="0.2">
      <c r="A13" s="28" t="s">
        <v>29</v>
      </c>
      <c r="B13" s="29" t="s">
        <v>229</v>
      </c>
    </row>
    <row r="14" spans="1:20" x14ac:dyDescent="0.2">
      <c r="B14" s="4" t="s">
        <v>23</v>
      </c>
      <c r="C14" s="5"/>
      <c r="D14" s="5"/>
      <c r="E14" s="6"/>
      <c r="F14" s="4" t="s">
        <v>25</v>
      </c>
      <c r="G14" s="7"/>
      <c r="H14" s="8" t="s">
        <v>24</v>
      </c>
      <c r="I14" s="9" t="s">
        <v>182</v>
      </c>
      <c r="J14" s="8" t="s">
        <v>201</v>
      </c>
      <c r="T14" s="30">
        <v>1</v>
      </c>
    </row>
    <row r="15" spans="1:20" ht="15" customHeight="1" x14ac:dyDescent="0.2">
      <c r="F15" s="296" t="str">
        <f>INDEX($AC$74:$AC$120,T15)</f>
        <v xml:space="preserve"> </v>
      </c>
      <c r="G15" s="297"/>
      <c r="H15" s="84"/>
      <c r="I15" s="16" t="str">
        <f>+IF(F15="FPA"," ",INDEX($AD$74:$AD$120,T15))</f>
        <v xml:space="preserve"> </v>
      </c>
      <c r="J15" s="2" t="str">
        <f>+IF(OR(I15=" ",H15=0),"",IF(I15="8 + 4/bed",8+H15*4,IF(I15="3 + 9/unit",3+9*H15,IF(I15="18 + 1.5/150m²",18+ROUNDUP((H15-300)/150,0)*1.5,H15*I15))))</f>
        <v/>
      </c>
      <c r="K15" s="37"/>
      <c r="T15" s="30">
        <v>1</v>
      </c>
    </row>
    <row r="16" spans="1:20" ht="15" customHeight="1" x14ac:dyDescent="0.2">
      <c r="F16" s="296" t="str">
        <f>INDEX($AC$74:$AC$120,T16)</f>
        <v xml:space="preserve"> </v>
      </c>
      <c r="G16" s="297"/>
      <c r="H16" s="84"/>
      <c r="I16" s="16" t="str">
        <f>+IF(F16="FPA"," ",INDEX($AD$74:$AD$120,T16))</f>
        <v xml:space="preserve"> </v>
      </c>
      <c r="J16" s="2" t="str">
        <f>+IF(OR(I16=" ",H16=0),"",IF(I16="8 + 4/bed",8+H16*4,IF(I16="3 + 9/unit",3+9*H16,IF(I16="18 + 1.5/150m²",18+ROUNDUP((H16-300)/150,0)*1.5,H16*I16))))</f>
        <v/>
      </c>
      <c r="K16" s="37"/>
      <c r="T16" s="30">
        <v>1</v>
      </c>
    </row>
    <row r="17" spans="1:20" ht="15" customHeight="1" x14ac:dyDescent="0.2">
      <c r="F17" s="296" t="str">
        <f>INDEX($AC$74:$AC$120,T17)</f>
        <v xml:space="preserve"> </v>
      </c>
      <c r="G17" s="297"/>
      <c r="H17" s="84"/>
      <c r="I17" s="16" t="str">
        <f>+IF(F17="FPA"," ",INDEX($AD$74:$AD$120,T17))</f>
        <v xml:space="preserve"> </v>
      </c>
      <c r="J17" s="2" t="str">
        <f>+IF(OR(I17=" ",H17=0),"",IF(I17="8 + 4/bed",8+H17*4,IF(I17="3 + 9/unit",3+9*H17,IF(I17="18 + 1.5/150m²",18+ROUNDUP((H17-300)/150,0)*1.5,H17*I17))))</f>
        <v/>
      </c>
      <c r="K17" s="37"/>
      <c r="T17" s="30">
        <v>1</v>
      </c>
    </row>
    <row r="18" spans="1:20" x14ac:dyDescent="0.2">
      <c r="E18" s="38" t="str">
        <f>+IF(OR(F15="FPA",F16="FPA",F17="FPA")," Please summarise First Principles Assessment (FPA):","Do not use this line - First Principles Assessment only")</f>
        <v>Do not use this line - First Principles Assessment only</v>
      </c>
      <c r="F18" s="299"/>
      <c r="G18" s="300"/>
      <c r="H18" s="84"/>
      <c r="I18" s="84"/>
      <c r="J18" s="3">
        <f>+IF(I18=" ","",H18*I18)</f>
        <v>0</v>
      </c>
      <c r="K18" s="37"/>
      <c r="T18" s="30">
        <v>1</v>
      </c>
    </row>
    <row r="19" spans="1:20" x14ac:dyDescent="0.2">
      <c r="I19" s="39" t="s">
        <v>27</v>
      </c>
      <c r="J19" s="22">
        <f>SUM(J15:J18)</f>
        <v>0</v>
      </c>
      <c r="K19" s="37"/>
    </row>
    <row r="20" spans="1:20" x14ac:dyDescent="0.2">
      <c r="K20" s="37"/>
    </row>
    <row r="21" spans="1:20" x14ac:dyDescent="0.2">
      <c r="A21" s="28" t="s">
        <v>30</v>
      </c>
      <c r="B21" s="29" t="s">
        <v>230</v>
      </c>
      <c r="K21" s="37"/>
    </row>
    <row r="22" spans="1:20" x14ac:dyDescent="0.2">
      <c r="B22" s="303" t="s">
        <v>220</v>
      </c>
      <c r="C22" s="304"/>
      <c r="D22" s="304"/>
      <c r="E22" s="304"/>
      <c r="F22" s="304"/>
      <c r="G22" s="305"/>
      <c r="H22" s="301" t="s">
        <v>223</v>
      </c>
      <c r="T22" s="30">
        <v>1</v>
      </c>
    </row>
    <row r="23" spans="1:20" ht="15" customHeight="1" x14ac:dyDescent="0.2">
      <c r="B23" s="303" t="s">
        <v>221</v>
      </c>
      <c r="C23" s="304"/>
      <c r="D23" s="304"/>
      <c r="E23" s="304"/>
      <c r="F23" s="305"/>
      <c r="G23" s="8" t="s">
        <v>222</v>
      </c>
      <c r="H23" s="302"/>
      <c r="T23" s="30">
        <v>1</v>
      </c>
    </row>
    <row r="24" spans="1:20" ht="15" customHeight="1" x14ac:dyDescent="0.2">
      <c r="B24" s="299"/>
      <c r="C24" s="344"/>
      <c r="D24" s="344"/>
      <c r="E24" s="344"/>
      <c r="F24" s="300"/>
      <c r="G24" s="99"/>
      <c r="H24" s="209">
        <f>+G24/L8</f>
        <v>0</v>
      </c>
      <c r="T24" s="30">
        <v>1</v>
      </c>
    </row>
    <row r="25" spans="1:20" x14ac:dyDescent="0.2">
      <c r="G25" s="39"/>
    </row>
    <row r="26" spans="1:20" x14ac:dyDescent="0.2">
      <c r="G26" s="39"/>
      <c r="H26" s="40"/>
    </row>
    <row r="27" spans="1:20" x14ac:dyDescent="0.2">
      <c r="A27" s="28" t="s">
        <v>31</v>
      </c>
      <c r="B27" s="29" t="s">
        <v>231</v>
      </c>
    </row>
    <row r="28" spans="1:20" x14ac:dyDescent="0.2">
      <c r="B28" s="288" t="s">
        <v>412</v>
      </c>
      <c r="C28" s="289"/>
      <c r="D28" s="289"/>
      <c r="E28" s="303" t="s">
        <v>188</v>
      </c>
      <c r="F28" s="304"/>
      <c r="G28" s="305"/>
      <c r="H28" s="350" t="s">
        <v>224</v>
      </c>
    </row>
    <row r="29" spans="1:20" x14ac:dyDescent="0.2">
      <c r="B29" s="8" t="s">
        <v>187</v>
      </c>
      <c r="C29" s="8" t="s">
        <v>19</v>
      </c>
      <c r="D29" s="8" t="s">
        <v>96</v>
      </c>
      <c r="E29" s="8" t="s">
        <v>96</v>
      </c>
      <c r="F29" s="4" t="s">
        <v>187</v>
      </c>
      <c r="G29" s="8" t="s">
        <v>19</v>
      </c>
      <c r="H29" s="351"/>
    </row>
    <row r="30" spans="1:20" x14ac:dyDescent="0.2">
      <c r="B30" s="99"/>
      <c r="C30" s="184"/>
      <c r="D30" s="118"/>
      <c r="E30" s="3" t="str">
        <f>+IF(B30=0,"", Summary!D$16)</f>
        <v/>
      </c>
      <c r="F30" s="17" t="str">
        <f>IF(B30=0,"",B30/D30*E30)</f>
        <v/>
      </c>
      <c r="G30" s="175" t="str">
        <f>IF(B30=0,"",$M$8)</f>
        <v/>
      </c>
      <c r="H30" s="209" t="str">
        <f>+IF(B30=0,"",F30/$L$9)</f>
        <v/>
      </c>
    </row>
    <row r="31" spans="1:20" x14ac:dyDescent="0.2">
      <c r="B31" s="99"/>
      <c r="C31" s="184"/>
      <c r="D31" s="118"/>
      <c r="E31" s="3" t="str">
        <f>+IF(B31=0,"", Summary!D$16)</f>
        <v/>
      </c>
      <c r="F31" s="17" t="str">
        <f>IF(B31=0,"",B31/D31*E31)</f>
        <v/>
      </c>
      <c r="G31" s="175" t="str">
        <f>IF(B31=0,"",$M$8)</f>
        <v/>
      </c>
      <c r="H31" s="209" t="str">
        <f>+IF(B31=0,"",F31/$L$9)</f>
        <v/>
      </c>
    </row>
    <row r="32" spans="1:20" x14ac:dyDescent="0.2">
      <c r="B32" s="99"/>
      <c r="C32" s="184"/>
      <c r="D32" s="118"/>
      <c r="E32" s="3" t="str">
        <f>+IF(B32=0,"", Summary!D$16)</f>
        <v/>
      </c>
      <c r="F32" s="17" t="str">
        <f>IF(B32=0,"",B32/D32*E32)</f>
        <v/>
      </c>
      <c r="G32" s="175" t="str">
        <f>IF(B32=0,"",$M$8)</f>
        <v/>
      </c>
      <c r="H32" s="209" t="str">
        <f>+IF(B32=0,"",F32/$L$9)</f>
        <v/>
      </c>
    </row>
    <row r="33" spans="1:13" x14ac:dyDescent="0.2">
      <c r="B33" s="187" t="s">
        <v>413</v>
      </c>
      <c r="G33" s="39" t="s">
        <v>27</v>
      </c>
      <c r="H33" s="3">
        <f>SUM(H30:H32)</f>
        <v>0</v>
      </c>
    </row>
    <row r="34" spans="1:13" x14ac:dyDescent="0.2">
      <c r="G34" s="39"/>
      <c r="H34" s="40"/>
    </row>
    <row r="35" spans="1:13" x14ac:dyDescent="0.2">
      <c r="A35" s="28">
        <v>6</v>
      </c>
      <c r="B35" s="29" t="s">
        <v>232</v>
      </c>
      <c r="G35" s="39"/>
      <c r="H35" s="40"/>
    </row>
    <row r="36" spans="1:13" x14ac:dyDescent="0.2">
      <c r="A36" s="28"/>
      <c r="B36" s="288" t="s">
        <v>414</v>
      </c>
      <c r="C36" s="289"/>
      <c r="D36" s="289"/>
      <c r="E36" s="303" t="s">
        <v>188</v>
      </c>
      <c r="F36" s="304"/>
      <c r="G36" s="305"/>
      <c r="H36" s="350" t="s">
        <v>224</v>
      </c>
    </row>
    <row r="37" spans="1:13" x14ac:dyDescent="0.2">
      <c r="A37" s="28"/>
      <c r="B37" s="8" t="s">
        <v>187</v>
      </c>
      <c r="C37" s="8" t="s">
        <v>19</v>
      </c>
      <c r="D37" s="8" t="s">
        <v>96</v>
      </c>
      <c r="E37" s="8" t="s">
        <v>96</v>
      </c>
      <c r="F37" s="4" t="s">
        <v>187</v>
      </c>
      <c r="G37" s="8" t="s">
        <v>19</v>
      </c>
      <c r="H37" s="351"/>
    </row>
    <row r="38" spans="1:13" x14ac:dyDescent="0.2">
      <c r="A38" s="28"/>
      <c r="B38" s="99"/>
      <c r="C38" s="184"/>
      <c r="D38" s="118"/>
      <c r="E38" s="3" t="str">
        <f>+IF(B38=0,"", Summary!D$16)</f>
        <v/>
      </c>
      <c r="F38" s="17" t="str">
        <f>IF(B38=0,"",B38/D38*E38)</f>
        <v/>
      </c>
      <c r="G38" s="175" t="str">
        <f>IF(B38=0,"",$M$8)</f>
        <v/>
      </c>
      <c r="H38" s="209" t="str">
        <f>+IF(B38=0,"",F38/$L$10)</f>
        <v/>
      </c>
    </row>
    <row r="39" spans="1:13" x14ac:dyDescent="0.2">
      <c r="A39" s="28"/>
      <c r="B39" s="99"/>
      <c r="C39" s="184"/>
      <c r="D39" s="118"/>
      <c r="E39" s="3" t="str">
        <f>+IF(B39=0,"", Summary!D$16)</f>
        <v/>
      </c>
      <c r="F39" s="17" t="str">
        <f>IF(B39=0,"",B39/D39*E39)</f>
        <v/>
      </c>
      <c r="G39" s="175" t="str">
        <f>IF(B39=0,"",$M$8)</f>
        <v/>
      </c>
      <c r="H39" s="209" t="str">
        <f>+IF(B39=0,"",F39/$L$10)</f>
        <v/>
      </c>
    </row>
    <row r="40" spans="1:13" x14ac:dyDescent="0.2">
      <c r="A40" s="28"/>
      <c r="B40" s="99"/>
      <c r="C40" s="184"/>
      <c r="D40" s="118"/>
      <c r="E40" s="3" t="str">
        <f>+IF(B40=0,"", Summary!D$16)</f>
        <v/>
      </c>
      <c r="F40" s="17" t="str">
        <f>IF(B40=0,"",B40/D40*E40)</f>
        <v/>
      </c>
      <c r="G40" s="175" t="str">
        <f>IF(B40=0,"",$M$8)</f>
        <v/>
      </c>
      <c r="H40" s="209" t="str">
        <f>+IF(B40=0,"",F40/$L$10)</f>
        <v/>
      </c>
    </row>
    <row r="41" spans="1:13" x14ac:dyDescent="0.2">
      <c r="A41" s="28"/>
      <c r="B41" s="187" t="s">
        <v>415</v>
      </c>
      <c r="G41" s="39" t="s">
        <v>27</v>
      </c>
      <c r="H41" s="3">
        <f>SUM(H38:H40)</f>
        <v>0</v>
      </c>
    </row>
    <row r="42" spans="1:13" x14ac:dyDescent="0.2">
      <c r="A42" s="28"/>
      <c r="B42" s="29"/>
      <c r="G42" s="39"/>
      <c r="H42" s="40"/>
    </row>
    <row r="43" spans="1:13" x14ac:dyDescent="0.2">
      <c r="A43" s="28">
        <v>7</v>
      </c>
      <c r="B43" s="29" t="s">
        <v>233</v>
      </c>
      <c r="G43" s="39"/>
      <c r="H43" s="40"/>
    </row>
    <row r="44" spans="1:13" x14ac:dyDescent="0.2">
      <c r="B44" s="41" t="s">
        <v>189</v>
      </c>
      <c r="G44" s="39"/>
      <c r="H44" s="40"/>
      <c r="I44" s="40"/>
      <c r="J44" s="42"/>
    </row>
    <row r="45" spans="1:13" x14ac:dyDescent="0.2">
      <c r="B45" s="290" t="s">
        <v>19</v>
      </c>
      <c r="C45" s="284" t="s">
        <v>193</v>
      </c>
      <c r="D45" s="313"/>
      <c r="E45" s="313"/>
      <c r="F45" s="313"/>
      <c r="G45" s="285"/>
      <c r="H45" s="352" t="s">
        <v>416</v>
      </c>
      <c r="I45" s="304"/>
      <c r="J45" s="304"/>
      <c r="K45" s="304"/>
      <c r="L45" s="304"/>
      <c r="M45" s="305"/>
    </row>
    <row r="46" spans="1:13" ht="29.25" customHeight="1" x14ac:dyDescent="0.2">
      <c r="B46" s="291"/>
      <c r="C46" s="286"/>
      <c r="D46" s="314"/>
      <c r="E46" s="314"/>
      <c r="F46" s="314"/>
      <c r="G46" s="287"/>
      <c r="H46" s="298" t="s">
        <v>227</v>
      </c>
      <c r="I46" s="298"/>
      <c r="J46" s="298" t="s">
        <v>225</v>
      </c>
      <c r="K46" s="298"/>
      <c r="L46" s="298" t="s">
        <v>226</v>
      </c>
      <c r="M46" s="298"/>
    </row>
    <row r="47" spans="1:13" x14ac:dyDescent="0.2">
      <c r="B47" s="166"/>
      <c r="C47" s="348"/>
      <c r="D47" s="348"/>
      <c r="E47" s="348"/>
      <c r="F47" s="348"/>
      <c r="G47" s="348"/>
      <c r="H47" s="309"/>
      <c r="I47" s="309"/>
      <c r="J47" s="309"/>
      <c r="K47" s="309"/>
      <c r="L47" s="309"/>
      <c r="M47" s="309"/>
    </row>
    <row r="48" spans="1:13" x14ac:dyDescent="0.2">
      <c r="B48" s="166"/>
      <c r="C48" s="348"/>
      <c r="D48" s="348"/>
      <c r="E48" s="348"/>
      <c r="F48" s="348"/>
      <c r="G48" s="348"/>
      <c r="H48" s="309"/>
      <c r="I48" s="309"/>
      <c r="J48" s="309"/>
      <c r="K48" s="309"/>
      <c r="L48" s="309"/>
      <c r="M48" s="309"/>
    </row>
    <row r="49" spans="1:14" x14ac:dyDescent="0.2">
      <c r="B49" s="166"/>
      <c r="C49" s="348"/>
      <c r="D49" s="348"/>
      <c r="E49" s="348"/>
      <c r="F49" s="348"/>
      <c r="G49" s="348"/>
      <c r="H49" s="309"/>
      <c r="I49" s="309"/>
      <c r="J49" s="309"/>
      <c r="K49" s="309"/>
      <c r="L49" s="309"/>
      <c r="M49" s="309"/>
    </row>
    <row r="50" spans="1:14" x14ac:dyDescent="0.2">
      <c r="G50" s="39" t="s">
        <v>27</v>
      </c>
      <c r="H50" s="349">
        <f>SUM(H47:H49)</f>
        <v>0</v>
      </c>
      <c r="I50" s="349"/>
      <c r="J50" s="349">
        <f>SUM(J47:K49)</f>
        <v>0</v>
      </c>
      <c r="K50" s="349"/>
      <c r="L50" s="349">
        <f>SUM(L47:M49)</f>
        <v>0</v>
      </c>
      <c r="M50" s="349"/>
    </row>
    <row r="51" spans="1:14" x14ac:dyDescent="0.2">
      <c r="G51" s="39"/>
      <c r="H51" s="187" t="s">
        <v>417</v>
      </c>
      <c r="I51" s="40"/>
      <c r="J51" s="42"/>
    </row>
    <row r="52" spans="1:14" x14ac:dyDescent="0.2">
      <c r="A52" s="54">
        <v>8</v>
      </c>
      <c r="B52" s="29" t="s">
        <v>360</v>
      </c>
      <c r="E52" s="44"/>
    </row>
    <row r="53" spans="1:14" x14ac:dyDescent="0.2">
      <c r="B53" s="284" t="s">
        <v>367</v>
      </c>
      <c r="C53" s="313"/>
      <c r="D53" s="313"/>
      <c r="E53" s="313"/>
      <c r="F53" s="285"/>
      <c r="G53" s="114" t="s">
        <v>373</v>
      </c>
    </row>
    <row r="54" spans="1:14" x14ac:dyDescent="0.2">
      <c r="A54" s="28"/>
      <c r="B54" s="286"/>
      <c r="C54" s="314"/>
      <c r="D54" s="314"/>
      <c r="E54" s="314"/>
      <c r="F54" s="287"/>
      <c r="G54" s="115">
        <f>+M8</f>
        <v>45352</v>
      </c>
      <c r="H54" s="50"/>
      <c r="M54" s="36"/>
      <c r="N54" s="36"/>
    </row>
    <row r="55" spans="1:14" x14ac:dyDescent="0.2">
      <c r="A55" s="28"/>
      <c r="B55" s="332" t="s">
        <v>361</v>
      </c>
      <c r="C55" s="333"/>
      <c r="D55" s="336" t="s">
        <v>364</v>
      </c>
      <c r="E55" s="337"/>
      <c r="F55" s="338"/>
      <c r="G55" s="330">
        <f>+L8*(J19-H24-H50)</f>
        <v>0</v>
      </c>
      <c r="H55" s="46" t="str">
        <f>+IF(G55&lt;0,"Excess credit may be used to offset Hb of further development on this land (Policy s12(4))","")</f>
        <v/>
      </c>
    </row>
    <row r="56" spans="1:14" x14ac:dyDescent="0.2">
      <c r="B56" s="334"/>
      <c r="C56" s="335"/>
      <c r="D56" s="339"/>
      <c r="E56" s="339"/>
      <c r="F56" s="340"/>
      <c r="G56" s="341"/>
    </row>
    <row r="57" spans="1:14" x14ac:dyDescent="0.2">
      <c r="B57" s="332" t="s">
        <v>362</v>
      </c>
      <c r="C57" s="333"/>
      <c r="D57" s="336" t="s">
        <v>365</v>
      </c>
      <c r="E57" s="337"/>
      <c r="F57" s="338"/>
      <c r="G57" s="330">
        <f>+L9*(J19-H33-J50)</f>
        <v>0</v>
      </c>
      <c r="H57" s="46" t="str">
        <f>+IF(G57&lt;0,"Excess credit may be used to offset Hr of further development on this land (Policy s12(4))","")</f>
        <v/>
      </c>
    </row>
    <row r="58" spans="1:14" x14ac:dyDescent="0.2">
      <c r="B58" s="334"/>
      <c r="C58" s="335"/>
      <c r="D58" s="339"/>
      <c r="E58" s="339"/>
      <c r="F58" s="340"/>
      <c r="G58" s="331"/>
    </row>
    <row r="59" spans="1:14" x14ac:dyDescent="0.2">
      <c r="B59" s="332" t="s">
        <v>363</v>
      </c>
      <c r="C59" s="333"/>
      <c r="D59" s="336" t="s">
        <v>366</v>
      </c>
      <c r="E59" s="337"/>
      <c r="F59" s="338"/>
      <c r="G59" s="341">
        <f>+L10*(J19-H41-L50)</f>
        <v>0</v>
      </c>
      <c r="H59" s="46" t="str">
        <f>+IF(G59&lt;0,"Excess credit may be used to offset Hm of further development on this land (Policy s12(4))","")</f>
        <v/>
      </c>
    </row>
    <row r="60" spans="1:14" x14ac:dyDescent="0.2">
      <c r="B60" s="334"/>
      <c r="C60" s="335"/>
      <c r="D60" s="339"/>
      <c r="E60" s="339"/>
      <c r="F60" s="340"/>
      <c r="G60" s="331"/>
    </row>
    <row r="61" spans="1:14" x14ac:dyDescent="0.2">
      <c r="G61" s="50"/>
    </row>
    <row r="63" spans="1:14" hidden="1" x14ac:dyDescent="0.2"/>
    <row r="64" spans="1:14" hidden="1" x14ac:dyDescent="0.2">
      <c r="B64" s="55" t="s">
        <v>33</v>
      </c>
    </row>
    <row r="65" spans="2:30" hidden="1" x14ac:dyDescent="0.2"/>
    <row r="66" spans="2:30" hidden="1" x14ac:dyDescent="0.2">
      <c r="B66" s="315" t="s">
        <v>21</v>
      </c>
      <c r="C66" s="316"/>
      <c r="D66" s="316"/>
      <c r="E66" s="317"/>
    </row>
    <row r="67" spans="2:30" hidden="1" x14ac:dyDescent="0.2">
      <c r="B67" s="56" t="s">
        <v>26</v>
      </c>
      <c r="C67" s="34"/>
      <c r="D67" s="34"/>
      <c r="E67" s="35"/>
    </row>
    <row r="68" spans="2:30" hidden="1" x14ac:dyDescent="0.2">
      <c r="B68" s="57" t="s">
        <v>191</v>
      </c>
      <c r="E68" s="58"/>
    </row>
    <row r="69" spans="2:30" hidden="1" x14ac:dyDescent="0.2">
      <c r="B69" s="59" t="s">
        <v>192</v>
      </c>
      <c r="C69" s="60"/>
      <c r="D69" s="60"/>
      <c r="E69" s="61"/>
    </row>
    <row r="70" spans="2:30" hidden="1" x14ac:dyDescent="0.2"/>
    <row r="71" spans="2:30" hidden="1" x14ac:dyDescent="0.2"/>
    <row r="72" spans="2:30" ht="12.75" hidden="1" customHeight="1" x14ac:dyDescent="0.2">
      <c r="B72" s="318" t="s">
        <v>88</v>
      </c>
      <c r="C72" s="319"/>
      <c r="D72" s="319"/>
      <c r="E72" s="319"/>
      <c r="F72" s="320"/>
      <c r="H72" s="321" t="s">
        <v>89</v>
      </c>
      <c r="I72" s="322"/>
      <c r="J72" s="322"/>
      <c r="K72" s="322"/>
      <c r="L72" s="323"/>
      <c r="M72" s="62"/>
      <c r="N72" s="321" t="s">
        <v>90</v>
      </c>
      <c r="O72" s="322"/>
      <c r="P72" s="322"/>
      <c r="Q72" s="322"/>
      <c r="R72" s="323"/>
      <c r="Z72" s="318" t="s">
        <v>34</v>
      </c>
      <c r="AA72" s="319"/>
      <c r="AB72" s="319"/>
      <c r="AC72" s="319"/>
      <c r="AD72" s="320"/>
    </row>
    <row r="73" spans="2:30" hidden="1" x14ac:dyDescent="0.2">
      <c r="B73" s="327" t="s">
        <v>79</v>
      </c>
      <c r="C73" s="328"/>
      <c r="D73" s="329"/>
      <c r="E73" s="31" t="s">
        <v>6</v>
      </c>
      <c r="F73" s="65" t="s">
        <v>195</v>
      </c>
      <c r="H73" s="345" t="s">
        <v>5</v>
      </c>
      <c r="I73" s="346"/>
      <c r="J73" s="347"/>
      <c r="K73" s="31" t="s">
        <v>6</v>
      </c>
      <c r="L73" s="66" t="s">
        <v>101</v>
      </c>
      <c r="N73" s="345" t="s">
        <v>127</v>
      </c>
      <c r="O73" s="346"/>
      <c r="P73" s="347"/>
      <c r="Q73" s="31" t="s">
        <v>6</v>
      </c>
      <c r="R73" s="65" t="s">
        <v>101</v>
      </c>
      <c r="Z73" s="315" t="str">
        <f>IF($T$3=1,B73,N73)</f>
        <v>Item</v>
      </c>
      <c r="AA73" s="316"/>
      <c r="AB73" s="317"/>
      <c r="AC73" s="67" t="str">
        <f>IF($T$3=1,E73,Q73)</f>
        <v>Unit</v>
      </c>
      <c r="AD73" s="68" t="str">
        <f>IF($T$3=1,F73,R73)</f>
        <v>WU/unit</v>
      </c>
    </row>
    <row r="74" spans="2:30" hidden="1" x14ac:dyDescent="0.2">
      <c r="B74" s="56"/>
      <c r="C74" s="34"/>
      <c r="D74" s="34"/>
      <c r="E74" s="69"/>
      <c r="F74" s="69"/>
      <c r="H74" s="56" t="s">
        <v>26</v>
      </c>
      <c r="I74" s="34"/>
      <c r="J74" s="34"/>
      <c r="K74" s="69"/>
      <c r="L74" s="69"/>
      <c r="N74" s="56" t="s">
        <v>26</v>
      </c>
      <c r="O74" s="34"/>
      <c r="P74" s="34"/>
      <c r="Q74" s="69" t="s">
        <v>26</v>
      </c>
      <c r="R74" s="64" t="s">
        <v>26</v>
      </c>
      <c r="Z74" s="70" t="s">
        <v>26</v>
      </c>
      <c r="AA74" s="71"/>
      <c r="AB74" s="86"/>
      <c r="AC74" s="116" t="s">
        <v>26</v>
      </c>
      <c r="AD74" s="73" t="s">
        <v>26</v>
      </c>
    </row>
    <row r="75" spans="2:30" hidden="1" x14ac:dyDescent="0.2">
      <c r="B75" s="57" t="s">
        <v>102</v>
      </c>
      <c r="E75" s="74" t="s">
        <v>9</v>
      </c>
      <c r="F75" s="74"/>
      <c r="H75" s="57" t="s">
        <v>102</v>
      </c>
      <c r="K75" s="74" t="s">
        <v>9</v>
      </c>
      <c r="L75" s="74"/>
      <c r="N75" s="57" t="s">
        <v>156</v>
      </c>
      <c r="Q75" s="74" t="s">
        <v>155</v>
      </c>
      <c r="R75" s="75" t="s">
        <v>200</v>
      </c>
      <c r="Z75" s="76" t="str">
        <f>IF($T$3=2,B75,N75)</f>
        <v>Accomodation units</v>
      </c>
      <c r="AA75" s="77"/>
      <c r="AB75" s="88"/>
      <c r="AC75" s="117" t="str">
        <f>IF($T$3=2,E75,Q75)</f>
        <v>bed</v>
      </c>
      <c r="AD75" s="79" t="str">
        <f>IF($T$3=2,F75,R75)</f>
        <v>8 + 4/bed</v>
      </c>
    </row>
    <row r="76" spans="2:30" hidden="1" x14ac:dyDescent="0.2">
      <c r="B76" s="57" t="s">
        <v>121</v>
      </c>
      <c r="E76" s="74" t="s">
        <v>7</v>
      </c>
      <c r="F76" s="74">
        <v>24</v>
      </c>
      <c r="H76" s="57" t="s">
        <v>107</v>
      </c>
      <c r="K76" s="74" t="s">
        <v>8</v>
      </c>
      <c r="L76" s="74">
        <v>90</v>
      </c>
      <c r="N76" s="57"/>
      <c r="Q76" s="74"/>
      <c r="R76" s="75"/>
      <c r="Z76" s="76">
        <f t="shared" ref="Z76:Z120" si="0">IF($T$3=2,B76,N76)</f>
        <v>0</v>
      </c>
      <c r="AA76" s="77"/>
      <c r="AB76" s="88"/>
      <c r="AC76" s="117">
        <f t="shared" ref="AC76:AC120" si="1">IF($T$3=2,E76,Q76)</f>
        <v>0</v>
      </c>
      <c r="AD76" s="79">
        <f t="shared" ref="AD76:AD120" si="2">IF($T$3=2,F76,R76)</f>
        <v>0</v>
      </c>
    </row>
    <row r="77" spans="2:30" hidden="1" x14ac:dyDescent="0.2">
      <c r="B77" s="57" t="s">
        <v>122</v>
      </c>
      <c r="E77" s="74" t="s">
        <v>8</v>
      </c>
      <c r="F77" s="74">
        <v>90</v>
      </c>
      <c r="H77" s="57" t="s">
        <v>112</v>
      </c>
      <c r="K77" s="74" t="s">
        <v>9</v>
      </c>
      <c r="L77" s="74"/>
      <c r="N77" s="57" t="s">
        <v>128</v>
      </c>
      <c r="Q77" s="74" t="s">
        <v>9</v>
      </c>
      <c r="R77" s="75"/>
      <c r="Z77" s="76" t="str">
        <f t="shared" si="0"/>
        <v>Agriculture</v>
      </c>
      <c r="AA77" s="77"/>
      <c r="AB77" s="88"/>
      <c r="AC77" s="117" t="str">
        <f t="shared" si="1"/>
        <v>FPA</v>
      </c>
      <c r="AD77" s="79">
        <f t="shared" si="2"/>
        <v>0</v>
      </c>
    </row>
    <row r="78" spans="2:30" hidden="1" x14ac:dyDescent="0.2">
      <c r="B78" s="57" t="s">
        <v>112</v>
      </c>
      <c r="E78" s="74" t="s">
        <v>9</v>
      </c>
      <c r="F78" s="74"/>
      <c r="H78" s="57" t="s">
        <v>16</v>
      </c>
      <c r="K78" s="74" t="s">
        <v>8</v>
      </c>
      <c r="L78" s="74">
        <v>45</v>
      </c>
      <c r="N78" s="57" t="s">
        <v>129</v>
      </c>
      <c r="Q78" s="74" t="s">
        <v>157</v>
      </c>
      <c r="R78" s="75">
        <v>12</v>
      </c>
      <c r="Z78" s="76" t="str">
        <f t="shared" si="0"/>
        <v>Animal Husbandry</v>
      </c>
      <c r="AA78" s="77"/>
      <c r="AB78" s="88"/>
      <c r="AC78" s="117" t="str">
        <f t="shared" si="1"/>
        <v>100m² roofed floor area</v>
      </c>
      <c r="AD78" s="79">
        <f t="shared" si="2"/>
        <v>12</v>
      </c>
    </row>
    <row r="79" spans="2:30" hidden="1" x14ac:dyDescent="0.2">
      <c r="B79" s="57" t="s">
        <v>114</v>
      </c>
      <c r="E79" s="74" t="s">
        <v>7</v>
      </c>
      <c r="F79" s="74">
        <v>12</v>
      </c>
      <c r="H79" s="57" t="s">
        <v>108</v>
      </c>
      <c r="K79" s="74" t="s">
        <v>8</v>
      </c>
      <c r="L79" s="74">
        <v>90</v>
      </c>
      <c r="N79" s="57" t="s">
        <v>130</v>
      </c>
      <c r="Q79" s="74" t="s">
        <v>9</v>
      </c>
      <c r="R79" s="75"/>
      <c r="Z79" s="76" t="str">
        <f t="shared" si="0"/>
        <v>Aquiculture</v>
      </c>
      <c r="AA79" s="77"/>
      <c r="AB79" s="88"/>
      <c r="AC79" s="117" t="str">
        <f t="shared" si="1"/>
        <v>FPA</v>
      </c>
      <c r="AD79" s="79">
        <f t="shared" si="2"/>
        <v>0</v>
      </c>
    </row>
    <row r="80" spans="2:30" hidden="1" x14ac:dyDescent="0.2">
      <c r="B80" s="57" t="s">
        <v>113</v>
      </c>
      <c r="E80" s="74" t="s">
        <v>8</v>
      </c>
      <c r="F80" s="74">
        <v>45</v>
      </c>
      <c r="H80" s="57" t="s">
        <v>104</v>
      </c>
      <c r="K80" s="74" t="s">
        <v>8</v>
      </c>
      <c r="L80" s="74">
        <v>45</v>
      </c>
      <c r="N80" s="57" t="s">
        <v>162</v>
      </c>
      <c r="Q80" s="74" t="s">
        <v>161</v>
      </c>
      <c r="R80" s="75">
        <v>12</v>
      </c>
      <c r="Z80" s="76" t="str">
        <f t="shared" si="0"/>
        <v>Bulk Store &lt; 150m² roofed floor area</v>
      </c>
      <c r="AA80" s="77"/>
      <c r="AB80" s="88"/>
      <c r="AC80" s="117" t="str">
        <f t="shared" si="1"/>
        <v>store</v>
      </c>
      <c r="AD80" s="79">
        <f t="shared" si="2"/>
        <v>12</v>
      </c>
    </row>
    <row r="81" spans="2:30" hidden="1" x14ac:dyDescent="0.2">
      <c r="B81" s="57" t="s">
        <v>123</v>
      </c>
      <c r="E81" s="74" t="s">
        <v>7</v>
      </c>
      <c r="F81" s="74">
        <v>24</v>
      </c>
      <c r="H81" s="57" t="s">
        <v>106</v>
      </c>
      <c r="K81" s="74" t="s">
        <v>8</v>
      </c>
      <c r="L81" s="74">
        <v>90</v>
      </c>
      <c r="N81" s="57" t="s">
        <v>160</v>
      </c>
      <c r="Q81" s="74" t="s">
        <v>161</v>
      </c>
      <c r="R81" s="75">
        <v>18</v>
      </c>
      <c r="Z81" s="76" t="str">
        <f t="shared" si="0"/>
        <v>Bulk Store (150m² - 300m² roofed floor area)</v>
      </c>
      <c r="AA81" s="77"/>
      <c r="AB81" s="88"/>
      <c r="AC81" s="117" t="str">
        <f t="shared" si="1"/>
        <v>store</v>
      </c>
      <c r="AD81" s="79">
        <f t="shared" si="2"/>
        <v>18</v>
      </c>
    </row>
    <row r="82" spans="2:30" hidden="1" x14ac:dyDescent="0.2">
      <c r="B82" s="57" t="s">
        <v>124</v>
      </c>
      <c r="E82" s="74" t="s">
        <v>8</v>
      </c>
      <c r="F82" s="74">
        <v>90</v>
      </c>
      <c r="H82" s="57" t="s">
        <v>105</v>
      </c>
      <c r="K82" s="74" t="s">
        <v>8</v>
      </c>
      <c r="L82" s="74">
        <v>45</v>
      </c>
      <c r="N82" s="57" t="s">
        <v>159</v>
      </c>
      <c r="Q82" s="74" t="s">
        <v>179</v>
      </c>
      <c r="R82" s="75" t="s">
        <v>202</v>
      </c>
      <c r="Z82" s="76" t="str">
        <f t="shared" si="0"/>
        <v>Bulk Store &gt; 300m² roofed floor area</v>
      </c>
      <c r="AA82" s="77"/>
      <c r="AB82" s="88"/>
      <c r="AC82" s="117" t="str">
        <f t="shared" si="1"/>
        <v xml:space="preserve">roofed floor area (m²) </v>
      </c>
      <c r="AD82" s="79" t="str">
        <f t="shared" si="2"/>
        <v>18 + 1.5/150m²</v>
      </c>
    </row>
    <row r="83" spans="2:30" hidden="1" x14ac:dyDescent="0.2">
      <c r="B83" s="57" t="s">
        <v>116</v>
      </c>
      <c r="E83" s="74" t="s">
        <v>7</v>
      </c>
      <c r="F83" s="74">
        <v>12</v>
      </c>
      <c r="H83" s="57" t="s">
        <v>103</v>
      </c>
      <c r="K83" s="74" t="s">
        <v>9</v>
      </c>
      <c r="L83" s="74"/>
      <c r="N83" s="57" t="s">
        <v>131</v>
      </c>
      <c r="Q83" s="74" t="s">
        <v>163</v>
      </c>
      <c r="R83" s="75">
        <v>6</v>
      </c>
      <c r="Z83" s="76" t="str">
        <f t="shared" si="0"/>
        <v>Caravan Park (van bay)</v>
      </c>
      <c r="AA83" s="77"/>
      <c r="AB83" s="88"/>
      <c r="AC83" s="117" t="str">
        <f t="shared" si="1"/>
        <v>bay</v>
      </c>
      <c r="AD83" s="79">
        <f t="shared" si="2"/>
        <v>6</v>
      </c>
    </row>
    <row r="84" spans="2:30" hidden="1" x14ac:dyDescent="0.2">
      <c r="B84" s="57" t="s">
        <v>115</v>
      </c>
      <c r="E84" s="74" t="s">
        <v>8</v>
      </c>
      <c r="F84" s="74">
        <v>45</v>
      </c>
      <c r="H84" s="57" t="s">
        <v>110</v>
      </c>
      <c r="K84" s="74" t="s">
        <v>9</v>
      </c>
      <c r="L84" s="74"/>
      <c r="N84" s="57" t="s">
        <v>132</v>
      </c>
      <c r="Q84" s="74" t="s">
        <v>164</v>
      </c>
      <c r="R84" s="75">
        <v>4</v>
      </c>
      <c r="Z84" s="76" t="str">
        <f t="shared" si="0"/>
        <v>Caravan Park (camp site)</v>
      </c>
      <c r="AA84" s="77"/>
      <c r="AB84" s="88"/>
      <c r="AC84" s="117" t="str">
        <f t="shared" si="1"/>
        <v>camp site</v>
      </c>
      <c r="AD84" s="79">
        <f t="shared" si="2"/>
        <v>4</v>
      </c>
    </row>
    <row r="85" spans="2:30" hidden="1" x14ac:dyDescent="0.2">
      <c r="B85" s="57" t="s">
        <v>119</v>
      </c>
      <c r="E85" s="74" t="s">
        <v>7</v>
      </c>
      <c r="F85" s="74">
        <v>24</v>
      </c>
      <c r="H85" s="57" t="s">
        <v>98</v>
      </c>
      <c r="K85" s="74" t="s">
        <v>8</v>
      </c>
      <c r="L85" s="74">
        <v>112</v>
      </c>
      <c r="N85" s="57" t="s">
        <v>86</v>
      </c>
      <c r="Q85" s="74" t="s">
        <v>165</v>
      </c>
      <c r="R85" s="75">
        <v>12</v>
      </c>
      <c r="Z85" s="76" t="str">
        <f t="shared" si="0"/>
        <v>Caretaker's Residence</v>
      </c>
      <c r="AA85" s="77"/>
      <c r="AB85" s="88"/>
      <c r="AC85" s="117" t="str">
        <f t="shared" si="1"/>
        <v>residential unit</v>
      </c>
      <c r="AD85" s="79">
        <f t="shared" si="2"/>
        <v>12</v>
      </c>
    </row>
    <row r="86" spans="2:30" hidden="1" x14ac:dyDescent="0.2">
      <c r="B86" s="57" t="s">
        <v>120</v>
      </c>
      <c r="E86" s="74" t="s">
        <v>8</v>
      </c>
      <c r="F86" s="74">
        <v>90</v>
      </c>
      <c r="H86" s="57" t="s">
        <v>99</v>
      </c>
      <c r="K86" s="74" t="s">
        <v>8</v>
      </c>
      <c r="L86" s="74">
        <v>135</v>
      </c>
      <c r="N86" s="57" t="s">
        <v>133</v>
      </c>
      <c r="Q86" s="74" t="s">
        <v>157</v>
      </c>
      <c r="R86" s="75">
        <v>12</v>
      </c>
      <c r="Z86" s="76" t="str">
        <f t="shared" si="0"/>
        <v>Caterer's Rooms</v>
      </c>
      <c r="AA86" s="77"/>
      <c r="AB86" s="88"/>
      <c r="AC86" s="117" t="str">
        <f t="shared" si="1"/>
        <v>100m² roofed floor area</v>
      </c>
      <c r="AD86" s="79">
        <f t="shared" si="2"/>
        <v>12</v>
      </c>
    </row>
    <row r="87" spans="2:30" hidden="1" x14ac:dyDescent="0.2">
      <c r="B87" s="57" t="s">
        <v>117</v>
      </c>
      <c r="E87" s="74" t="s">
        <v>7</v>
      </c>
      <c r="F87" s="74">
        <v>12</v>
      </c>
      <c r="H87" s="57" t="s">
        <v>100</v>
      </c>
      <c r="K87" s="74" t="s">
        <v>8</v>
      </c>
      <c r="L87" s="74">
        <v>335</v>
      </c>
      <c r="N87" s="57" t="s">
        <v>134</v>
      </c>
      <c r="Q87" s="74" t="s">
        <v>157</v>
      </c>
      <c r="R87" s="75">
        <v>12</v>
      </c>
      <c r="Z87" s="76" t="str">
        <f t="shared" si="0"/>
        <v>Child Care Center</v>
      </c>
      <c r="AA87" s="77"/>
      <c r="AB87" s="88"/>
      <c r="AC87" s="117" t="str">
        <f t="shared" si="1"/>
        <v>100m² roofed floor area</v>
      </c>
      <c r="AD87" s="79">
        <f t="shared" si="2"/>
        <v>12</v>
      </c>
    </row>
    <row r="88" spans="2:30" hidden="1" x14ac:dyDescent="0.2">
      <c r="B88" s="57" t="s">
        <v>118</v>
      </c>
      <c r="E88" s="74" t="s">
        <v>8</v>
      </c>
      <c r="F88" s="74">
        <v>45</v>
      </c>
      <c r="H88" s="57" t="s">
        <v>197</v>
      </c>
      <c r="K88" s="74" t="s">
        <v>8</v>
      </c>
      <c r="L88" s="74">
        <v>16</v>
      </c>
      <c r="N88" s="57" t="s">
        <v>135</v>
      </c>
      <c r="Q88" s="74" t="s">
        <v>166</v>
      </c>
      <c r="R88" s="75">
        <v>12</v>
      </c>
      <c r="Z88" s="76" t="str">
        <f t="shared" si="0"/>
        <v>Display Home</v>
      </c>
      <c r="AA88" s="77"/>
      <c r="AB88" s="88"/>
      <c r="AC88" s="117" t="str">
        <f t="shared" si="1"/>
        <v>home</v>
      </c>
      <c r="AD88" s="79">
        <f t="shared" si="2"/>
        <v>12</v>
      </c>
    </row>
    <row r="89" spans="2:30" hidden="1" x14ac:dyDescent="0.2">
      <c r="B89" s="57" t="s">
        <v>103</v>
      </c>
      <c r="E89" s="74" t="s">
        <v>9</v>
      </c>
      <c r="F89" s="74"/>
      <c r="H89" s="57" t="s">
        <v>198</v>
      </c>
      <c r="K89" s="74" t="s">
        <v>8</v>
      </c>
      <c r="L89" s="74">
        <v>16</v>
      </c>
      <c r="N89" s="57" t="s">
        <v>136</v>
      </c>
      <c r="Q89" s="74" t="s">
        <v>9</v>
      </c>
      <c r="R89" s="75"/>
      <c r="Z89" s="76" t="str">
        <f t="shared" si="0"/>
        <v>Domestic Horitculture</v>
      </c>
      <c r="AA89" s="77"/>
      <c r="AB89" s="88"/>
      <c r="AC89" s="117" t="str">
        <f t="shared" si="1"/>
        <v>FPA</v>
      </c>
      <c r="AD89" s="79">
        <f t="shared" si="2"/>
        <v>0</v>
      </c>
    </row>
    <row r="90" spans="2:30" hidden="1" x14ac:dyDescent="0.2">
      <c r="B90" s="57" t="s">
        <v>110</v>
      </c>
      <c r="E90" s="74" t="s">
        <v>9</v>
      </c>
      <c r="F90" s="74"/>
      <c r="H90" s="57" t="s">
        <v>111</v>
      </c>
      <c r="K90" s="74" t="s">
        <v>9</v>
      </c>
      <c r="L90" s="74"/>
      <c r="N90" s="57" t="s">
        <v>137</v>
      </c>
      <c r="Q90" s="74" t="s">
        <v>167</v>
      </c>
      <c r="R90" s="75">
        <v>21</v>
      </c>
      <c r="Z90" s="76" t="str">
        <f t="shared" si="0"/>
        <v>Duplex Dwelling</v>
      </c>
      <c r="AA90" s="77"/>
      <c r="AB90" s="88"/>
      <c r="AC90" s="117" t="str">
        <f t="shared" si="1"/>
        <v>duplex dwelling</v>
      </c>
      <c r="AD90" s="79">
        <f t="shared" si="2"/>
        <v>21</v>
      </c>
    </row>
    <row r="91" spans="2:30" hidden="1" x14ac:dyDescent="0.2">
      <c r="B91" s="57" t="s">
        <v>98</v>
      </c>
      <c r="E91" s="74" t="s">
        <v>7</v>
      </c>
      <c r="F91" s="74">
        <v>12</v>
      </c>
      <c r="H91" s="57" t="s">
        <v>196</v>
      </c>
      <c r="K91" s="74" t="s">
        <v>8</v>
      </c>
      <c r="L91" s="74">
        <v>75</v>
      </c>
      <c r="N91" s="57" t="s">
        <v>138</v>
      </c>
      <c r="Q91" s="74" t="s">
        <v>168</v>
      </c>
      <c r="R91" s="75">
        <v>12</v>
      </c>
      <c r="Z91" s="76" t="str">
        <f t="shared" si="0"/>
        <v>Dwelling House</v>
      </c>
      <c r="AA91" s="77"/>
      <c r="AB91" s="88"/>
      <c r="AC91" s="117" t="str">
        <f t="shared" si="1"/>
        <v>dwelling</v>
      </c>
      <c r="AD91" s="79">
        <f t="shared" si="2"/>
        <v>12</v>
      </c>
    </row>
    <row r="92" spans="2:30" hidden="1" x14ac:dyDescent="0.2">
      <c r="B92" s="57" t="s">
        <v>99</v>
      </c>
      <c r="E92" s="74" t="s">
        <v>7</v>
      </c>
      <c r="F92" s="74">
        <v>12</v>
      </c>
      <c r="H92" s="59" t="s">
        <v>109</v>
      </c>
      <c r="I92" s="60"/>
      <c r="J92" s="60"/>
      <c r="K92" s="80" t="s">
        <v>8</v>
      </c>
      <c r="L92" s="80">
        <v>90</v>
      </c>
      <c r="N92" s="57" t="s">
        <v>17</v>
      </c>
      <c r="Q92" s="74" t="s">
        <v>203</v>
      </c>
      <c r="R92" s="75">
        <v>12</v>
      </c>
      <c r="Z92" s="76" t="str">
        <f t="shared" si="0"/>
        <v>Educational Establishment</v>
      </c>
      <c r="AA92" s="77"/>
      <c r="AB92" s="88"/>
      <c r="AC92" s="117" t="str">
        <f t="shared" si="1"/>
        <v>100+Q40 roofed floor area</v>
      </c>
      <c r="AD92" s="79">
        <f t="shared" si="2"/>
        <v>12</v>
      </c>
    </row>
    <row r="93" spans="2:30" hidden="1" x14ac:dyDescent="0.2">
      <c r="B93" s="57" t="s">
        <v>100</v>
      </c>
      <c r="E93" s="74" t="s">
        <v>7</v>
      </c>
      <c r="F93" s="74">
        <v>34</v>
      </c>
      <c r="K93" s="27"/>
      <c r="L93" s="27"/>
      <c r="N93" s="57" t="s">
        <v>139</v>
      </c>
      <c r="Q93" s="74" t="s">
        <v>9</v>
      </c>
      <c r="R93" s="75"/>
      <c r="Z93" s="76" t="str">
        <f t="shared" si="0"/>
        <v>Extractive Industry</v>
      </c>
      <c r="AA93" s="77"/>
      <c r="AB93" s="88"/>
      <c r="AC93" s="117" t="str">
        <f t="shared" si="1"/>
        <v>FPA</v>
      </c>
      <c r="AD93" s="79">
        <f t="shared" si="2"/>
        <v>0</v>
      </c>
    </row>
    <row r="94" spans="2:30" hidden="1" x14ac:dyDescent="0.2">
      <c r="B94" s="57" t="s">
        <v>199</v>
      </c>
      <c r="E94" s="74" t="s">
        <v>9</v>
      </c>
      <c r="F94" s="74" t="s">
        <v>26</v>
      </c>
      <c r="K94" s="27" t="s">
        <v>26</v>
      </c>
      <c r="L94" s="27" t="s">
        <v>26</v>
      </c>
      <c r="N94" s="57" t="s">
        <v>140</v>
      </c>
      <c r="Q94" s="74" t="s">
        <v>157</v>
      </c>
      <c r="R94" s="75">
        <v>12</v>
      </c>
      <c r="Z94" s="76" t="str">
        <f t="shared" si="0"/>
        <v xml:space="preserve">Hospital </v>
      </c>
      <c r="AA94" s="77"/>
      <c r="AB94" s="88"/>
      <c r="AC94" s="117" t="str">
        <f t="shared" si="1"/>
        <v>100m² roofed floor area</v>
      </c>
      <c r="AD94" s="79">
        <f t="shared" si="2"/>
        <v>12</v>
      </c>
    </row>
    <row r="95" spans="2:30" hidden="1" x14ac:dyDescent="0.2">
      <c r="B95" s="57" t="s">
        <v>197</v>
      </c>
      <c r="E95" s="74" t="s">
        <v>7</v>
      </c>
      <c r="F95" s="74">
        <v>13</v>
      </c>
      <c r="K95" s="27" t="s">
        <v>26</v>
      </c>
      <c r="L95" s="27" t="s">
        <v>26</v>
      </c>
      <c r="N95" s="57" t="s">
        <v>87</v>
      </c>
      <c r="Q95" s="74" t="s">
        <v>9</v>
      </c>
      <c r="R95" s="75"/>
      <c r="Z95" s="76" t="str">
        <f t="shared" si="0"/>
        <v>Hotel</v>
      </c>
      <c r="AA95" s="77"/>
      <c r="AB95" s="88"/>
      <c r="AC95" s="117" t="str">
        <f t="shared" si="1"/>
        <v>FPA</v>
      </c>
      <c r="AD95" s="79">
        <f t="shared" si="2"/>
        <v>0</v>
      </c>
    </row>
    <row r="96" spans="2:30" hidden="1" x14ac:dyDescent="0.2">
      <c r="B96" s="57" t="s">
        <v>198</v>
      </c>
      <c r="E96" s="74" t="s">
        <v>7</v>
      </c>
      <c r="F96" s="74">
        <v>14</v>
      </c>
      <c r="K96" s="27" t="s">
        <v>26</v>
      </c>
      <c r="L96" s="27" t="s">
        <v>26</v>
      </c>
      <c r="N96" s="57" t="s">
        <v>141</v>
      </c>
      <c r="Q96" s="74" t="s">
        <v>157</v>
      </c>
      <c r="R96" s="75">
        <v>24</v>
      </c>
      <c r="Z96" s="76" t="str">
        <f t="shared" si="0"/>
        <v>Indoor Entertainment</v>
      </c>
      <c r="AA96" s="77"/>
      <c r="AB96" s="88"/>
      <c r="AC96" s="117" t="str">
        <f t="shared" si="1"/>
        <v>100m² roofed floor area</v>
      </c>
      <c r="AD96" s="79">
        <f t="shared" si="2"/>
        <v>24</v>
      </c>
    </row>
    <row r="97" spans="2:30" hidden="1" x14ac:dyDescent="0.2">
      <c r="B97" s="57" t="s">
        <v>111</v>
      </c>
      <c r="E97" s="74" t="s">
        <v>9</v>
      </c>
      <c r="F97" s="74"/>
      <c r="H97" s="26" t="s">
        <v>26</v>
      </c>
      <c r="K97" s="27" t="s">
        <v>26</v>
      </c>
      <c r="L97" s="27" t="s">
        <v>26</v>
      </c>
      <c r="N97" s="57" t="s">
        <v>142</v>
      </c>
      <c r="Q97" s="74" t="s">
        <v>157</v>
      </c>
      <c r="R97" s="75">
        <v>12</v>
      </c>
      <c r="Z97" s="76" t="str">
        <f t="shared" si="0"/>
        <v>Institution</v>
      </c>
      <c r="AA97" s="77"/>
      <c r="AB97" s="88"/>
      <c r="AC97" s="117" t="str">
        <f t="shared" si="1"/>
        <v>100m² roofed floor area</v>
      </c>
      <c r="AD97" s="79">
        <f t="shared" si="2"/>
        <v>12</v>
      </c>
    </row>
    <row r="98" spans="2:30" hidden="1" x14ac:dyDescent="0.2">
      <c r="B98" s="57" t="s">
        <v>196</v>
      </c>
      <c r="E98" s="74" t="s">
        <v>7</v>
      </c>
      <c r="F98" s="74">
        <v>12</v>
      </c>
      <c r="H98" s="26" t="s">
        <v>26</v>
      </c>
      <c r="K98" s="27" t="s">
        <v>26</v>
      </c>
      <c r="L98" s="27" t="s">
        <v>26</v>
      </c>
      <c r="N98" s="57" t="s">
        <v>143</v>
      </c>
      <c r="Q98" s="74" t="s">
        <v>157</v>
      </c>
      <c r="R98" s="75">
        <v>12</v>
      </c>
      <c r="Z98" s="76" t="str">
        <f t="shared" si="0"/>
        <v>Junkyard</v>
      </c>
      <c r="AA98" s="77"/>
      <c r="AB98" s="88"/>
      <c r="AC98" s="117" t="str">
        <f t="shared" si="1"/>
        <v>100m² roofed floor area</v>
      </c>
      <c r="AD98" s="79">
        <f t="shared" si="2"/>
        <v>12</v>
      </c>
    </row>
    <row r="99" spans="2:30" hidden="1" x14ac:dyDescent="0.2">
      <c r="B99" s="57" t="s">
        <v>125</v>
      </c>
      <c r="E99" s="74" t="s">
        <v>7</v>
      </c>
      <c r="F99" s="74">
        <v>24</v>
      </c>
      <c r="H99" s="26" t="s">
        <v>26</v>
      </c>
      <c r="K99" s="27" t="s">
        <v>26</v>
      </c>
      <c r="L99" s="27" t="s">
        <v>26</v>
      </c>
      <c r="N99" s="57" t="s">
        <v>144</v>
      </c>
      <c r="Q99" s="74" t="s">
        <v>157</v>
      </c>
      <c r="R99" s="75">
        <v>12</v>
      </c>
      <c r="Z99" s="76" t="str">
        <f t="shared" si="0"/>
        <v>Kennels</v>
      </c>
      <c r="AA99" s="77"/>
      <c r="AB99" s="88"/>
      <c r="AC99" s="117" t="str">
        <f t="shared" si="1"/>
        <v>100m² roofed floor area</v>
      </c>
      <c r="AD99" s="79">
        <f t="shared" si="2"/>
        <v>12</v>
      </c>
    </row>
    <row r="100" spans="2:30" hidden="1" x14ac:dyDescent="0.2">
      <c r="B100" s="59" t="s">
        <v>126</v>
      </c>
      <c r="C100" s="60"/>
      <c r="D100" s="60"/>
      <c r="E100" s="80" t="s">
        <v>8</v>
      </c>
      <c r="F100" s="80">
        <v>90</v>
      </c>
      <c r="H100" s="26" t="s">
        <v>26</v>
      </c>
      <c r="K100" s="27" t="s">
        <v>26</v>
      </c>
      <c r="L100" s="27" t="s">
        <v>26</v>
      </c>
      <c r="N100" s="57" t="s">
        <v>147</v>
      </c>
      <c r="Q100" s="74" t="s">
        <v>157</v>
      </c>
      <c r="R100" s="75">
        <v>12</v>
      </c>
      <c r="Z100" s="76" t="str">
        <f t="shared" si="0"/>
        <v>Liquid Fuel Depot</v>
      </c>
      <c r="AA100" s="77"/>
      <c r="AB100" s="88"/>
      <c r="AC100" s="117" t="str">
        <f t="shared" si="1"/>
        <v>100m² roofed floor area</v>
      </c>
      <c r="AD100" s="79">
        <f t="shared" si="2"/>
        <v>12</v>
      </c>
    </row>
    <row r="101" spans="2:30" hidden="1" x14ac:dyDescent="0.2">
      <c r="B101" s="26" t="s">
        <v>26</v>
      </c>
      <c r="E101" s="26" t="s">
        <v>26</v>
      </c>
      <c r="F101" s="26" t="s">
        <v>26</v>
      </c>
      <c r="H101" s="26" t="s">
        <v>26</v>
      </c>
      <c r="K101" s="27" t="s">
        <v>26</v>
      </c>
      <c r="L101" s="27" t="s">
        <v>26</v>
      </c>
      <c r="N101" s="57" t="s">
        <v>145</v>
      </c>
      <c r="Q101" s="74" t="s">
        <v>157</v>
      </c>
      <c r="R101" s="75">
        <v>12</v>
      </c>
      <c r="Z101" s="76" t="str">
        <f t="shared" si="0"/>
        <v>Local Services</v>
      </c>
      <c r="AA101" s="77"/>
      <c r="AB101" s="88"/>
      <c r="AC101" s="117" t="str">
        <f t="shared" si="1"/>
        <v>100m² roofed floor area</v>
      </c>
      <c r="AD101" s="79">
        <f t="shared" si="2"/>
        <v>12</v>
      </c>
    </row>
    <row r="102" spans="2:30" hidden="1" x14ac:dyDescent="0.2">
      <c r="B102" s="26" t="s">
        <v>26</v>
      </c>
      <c r="E102" s="26" t="s">
        <v>26</v>
      </c>
      <c r="F102" s="26" t="s">
        <v>26</v>
      </c>
      <c r="H102" s="26" t="s">
        <v>26</v>
      </c>
      <c r="K102" s="27" t="s">
        <v>26</v>
      </c>
      <c r="L102" s="27" t="s">
        <v>26</v>
      </c>
      <c r="N102" s="57" t="s">
        <v>146</v>
      </c>
      <c r="Q102" s="74" t="s">
        <v>161</v>
      </c>
      <c r="R102" s="75">
        <v>12</v>
      </c>
      <c r="Z102" s="76" t="str">
        <f t="shared" si="0"/>
        <v>Local Store</v>
      </c>
      <c r="AA102" s="77"/>
      <c r="AB102" s="88"/>
      <c r="AC102" s="117" t="str">
        <f t="shared" si="1"/>
        <v>store</v>
      </c>
      <c r="AD102" s="79">
        <f t="shared" si="2"/>
        <v>12</v>
      </c>
    </row>
    <row r="103" spans="2:30" hidden="1" x14ac:dyDescent="0.2">
      <c r="B103" s="26" t="s">
        <v>26</v>
      </c>
      <c r="E103" s="26" t="s">
        <v>26</v>
      </c>
      <c r="F103" s="26" t="s">
        <v>26</v>
      </c>
      <c r="H103" s="26" t="s">
        <v>26</v>
      </c>
      <c r="K103" s="27" t="s">
        <v>26</v>
      </c>
      <c r="L103" s="27" t="s">
        <v>26</v>
      </c>
      <c r="N103" s="57" t="s">
        <v>148</v>
      </c>
      <c r="Q103" s="74" t="s">
        <v>157</v>
      </c>
      <c r="R103" s="75">
        <v>6</v>
      </c>
      <c r="Z103" s="76" t="str">
        <f t="shared" si="0"/>
        <v>Machinery Showroom</v>
      </c>
      <c r="AA103" s="77"/>
      <c r="AB103" s="88"/>
      <c r="AC103" s="117" t="str">
        <f t="shared" si="1"/>
        <v>100m² roofed floor area</v>
      </c>
      <c r="AD103" s="79">
        <f t="shared" si="2"/>
        <v>6</v>
      </c>
    </row>
    <row r="104" spans="2:30" hidden="1" x14ac:dyDescent="0.2">
      <c r="B104" s="26" t="s">
        <v>26</v>
      </c>
      <c r="E104" s="26" t="s">
        <v>26</v>
      </c>
      <c r="F104" s="26" t="s">
        <v>26</v>
      </c>
      <c r="H104" s="26" t="s">
        <v>26</v>
      </c>
      <c r="K104" s="27" t="s">
        <v>26</v>
      </c>
      <c r="L104" s="27" t="s">
        <v>26</v>
      </c>
      <c r="N104" s="57" t="s">
        <v>13</v>
      </c>
      <c r="Q104" s="74" t="s">
        <v>157</v>
      </c>
      <c r="R104" s="75">
        <v>12</v>
      </c>
      <c r="Z104" s="76" t="str">
        <f t="shared" si="0"/>
        <v>Medical Centre</v>
      </c>
      <c r="AA104" s="77"/>
      <c r="AB104" s="88"/>
      <c r="AC104" s="117" t="str">
        <f t="shared" si="1"/>
        <v>100m² roofed floor area</v>
      </c>
      <c r="AD104" s="79">
        <f t="shared" si="2"/>
        <v>12</v>
      </c>
    </row>
    <row r="105" spans="2:30" hidden="1" x14ac:dyDescent="0.2">
      <c r="B105" s="26" t="s">
        <v>26</v>
      </c>
      <c r="E105" s="26" t="s">
        <v>26</v>
      </c>
      <c r="F105" s="26" t="s">
        <v>26</v>
      </c>
      <c r="H105" s="26" t="s">
        <v>26</v>
      </c>
      <c r="K105" s="27" t="s">
        <v>26</v>
      </c>
      <c r="L105" s="27" t="s">
        <v>26</v>
      </c>
      <c r="N105" s="57" t="s">
        <v>149</v>
      </c>
      <c r="Q105" s="74" t="s">
        <v>157</v>
      </c>
      <c r="R105" s="75">
        <v>12</v>
      </c>
      <c r="Z105" s="76" t="str">
        <f t="shared" si="0"/>
        <v>Meeting Rooms</v>
      </c>
      <c r="AA105" s="77"/>
      <c r="AB105" s="88"/>
      <c r="AC105" s="117" t="str">
        <f t="shared" si="1"/>
        <v>100m² roofed floor area</v>
      </c>
      <c r="AD105" s="79">
        <f t="shared" si="2"/>
        <v>12</v>
      </c>
    </row>
    <row r="106" spans="2:30" hidden="1" x14ac:dyDescent="0.2">
      <c r="B106" s="26" t="s">
        <v>26</v>
      </c>
      <c r="E106" s="26" t="s">
        <v>26</v>
      </c>
      <c r="F106" s="26" t="s">
        <v>26</v>
      </c>
      <c r="H106" s="26" t="s">
        <v>26</v>
      </c>
      <c r="K106" s="27" t="s">
        <v>26</v>
      </c>
      <c r="L106" s="27" t="s">
        <v>26</v>
      </c>
      <c r="N106" s="57" t="s">
        <v>14</v>
      </c>
      <c r="Q106" s="74" t="s">
        <v>169</v>
      </c>
      <c r="R106" s="75">
        <v>4</v>
      </c>
      <c r="Z106" s="76" t="str">
        <f t="shared" si="0"/>
        <v>Motel</v>
      </c>
      <c r="AA106" s="77"/>
      <c r="AB106" s="88"/>
      <c r="AC106" s="117" t="str">
        <f t="shared" si="1"/>
        <v>motel unit</v>
      </c>
      <c r="AD106" s="79">
        <f t="shared" si="2"/>
        <v>4</v>
      </c>
    </row>
    <row r="107" spans="2:30" hidden="1" x14ac:dyDescent="0.2">
      <c r="B107" s="26" t="s">
        <v>26</v>
      </c>
      <c r="E107" s="26" t="s">
        <v>26</v>
      </c>
      <c r="F107" s="26" t="s">
        <v>26</v>
      </c>
      <c r="H107" s="26" t="s">
        <v>26</v>
      </c>
      <c r="K107" s="27" t="s">
        <v>26</v>
      </c>
      <c r="L107" s="27" t="s">
        <v>26</v>
      </c>
      <c r="N107" s="57" t="s">
        <v>170</v>
      </c>
      <c r="Q107" s="74" t="s">
        <v>171</v>
      </c>
      <c r="R107" s="75" t="s">
        <v>207</v>
      </c>
      <c r="Z107" s="76" t="str">
        <f t="shared" si="0"/>
        <v>Multiple Dwellings</v>
      </c>
      <c r="AA107" s="77"/>
      <c r="AB107" s="88"/>
      <c r="AC107" s="117" t="str">
        <f t="shared" si="1"/>
        <v>units</v>
      </c>
      <c r="AD107" s="79" t="str">
        <f t="shared" si="2"/>
        <v>3 + 9/unit</v>
      </c>
    </row>
    <row r="108" spans="2:30" hidden="1" x14ac:dyDescent="0.2">
      <c r="B108" s="26" t="s">
        <v>26</v>
      </c>
      <c r="E108" s="26" t="s">
        <v>26</v>
      </c>
      <c r="F108" s="26" t="s">
        <v>26</v>
      </c>
      <c r="H108" s="26" t="s">
        <v>26</v>
      </c>
      <c r="K108" s="27" t="s">
        <v>26</v>
      </c>
      <c r="L108" s="27" t="s">
        <v>26</v>
      </c>
      <c r="N108" s="57" t="s">
        <v>150</v>
      </c>
      <c r="Q108" s="74" t="s">
        <v>157</v>
      </c>
      <c r="R108" s="75">
        <v>9</v>
      </c>
      <c r="Z108" s="76" t="str">
        <f t="shared" si="0"/>
        <v>Offices</v>
      </c>
      <c r="AA108" s="77"/>
      <c r="AB108" s="88"/>
      <c r="AC108" s="117" t="str">
        <f t="shared" si="1"/>
        <v>100m² roofed floor area</v>
      </c>
      <c r="AD108" s="79">
        <f t="shared" si="2"/>
        <v>9</v>
      </c>
    </row>
    <row r="109" spans="2:30" hidden="1" x14ac:dyDescent="0.2">
      <c r="B109" s="26" t="s">
        <v>26</v>
      </c>
      <c r="E109" s="26" t="s">
        <v>26</v>
      </c>
      <c r="F109" s="26" t="s">
        <v>26</v>
      </c>
      <c r="H109" s="26" t="s">
        <v>26</v>
      </c>
      <c r="K109" s="27" t="s">
        <v>26</v>
      </c>
      <c r="L109" s="27" t="s">
        <v>26</v>
      </c>
      <c r="N109" s="57" t="s">
        <v>151</v>
      </c>
      <c r="Q109" s="74" t="s">
        <v>9</v>
      </c>
      <c r="R109" s="75"/>
      <c r="Z109" s="76" t="str">
        <f t="shared" si="0"/>
        <v>Open Air Displays</v>
      </c>
      <c r="AA109" s="77"/>
      <c r="AB109" s="88"/>
      <c r="AC109" s="117" t="str">
        <f t="shared" si="1"/>
        <v>FPA</v>
      </c>
      <c r="AD109" s="79">
        <f t="shared" si="2"/>
        <v>0</v>
      </c>
    </row>
    <row r="110" spans="2:30" hidden="1" x14ac:dyDescent="0.2">
      <c r="B110" s="26" t="s">
        <v>26</v>
      </c>
      <c r="E110" s="26" t="s">
        <v>26</v>
      </c>
      <c r="F110" s="26" t="s">
        <v>26</v>
      </c>
      <c r="H110" s="26" t="s">
        <v>26</v>
      </c>
      <c r="K110" s="27" t="s">
        <v>26</v>
      </c>
      <c r="L110" s="27" t="s">
        <v>26</v>
      </c>
      <c r="N110" s="57" t="s">
        <v>152</v>
      </c>
      <c r="Q110" s="74" t="s">
        <v>9</v>
      </c>
      <c r="R110" s="75"/>
      <c r="Z110" s="76" t="str">
        <f t="shared" si="0"/>
        <v>Outdoor Entertainment</v>
      </c>
      <c r="AA110" s="77"/>
      <c r="AB110" s="88"/>
      <c r="AC110" s="117" t="str">
        <f t="shared" si="1"/>
        <v>FPA</v>
      </c>
      <c r="AD110" s="79">
        <f t="shared" si="2"/>
        <v>0</v>
      </c>
    </row>
    <row r="111" spans="2:30" hidden="1" x14ac:dyDescent="0.2">
      <c r="B111" s="26" t="s">
        <v>26</v>
      </c>
      <c r="E111" s="26" t="s">
        <v>26</v>
      </c>
      <c r="F111" s="26" t="s">
        <v>26</v>
      </c>
      <c r="H111" s="26" t="s">
        <v>26</v>
      </c>
      <c r="K111" s="27" t="s">
        <v>26</v>
      </c>
      <c r="L111" s="27" t="s">
        <v>26</v>
      </c>
      <c r="N111" s="57" t="s">
        <v>153</v>
      </c>
      <c r="Q111" s="74" t="s">
        <v>9</v>
      </c>
      <c r="R111" s="75"/>
      <c r="Z111" s="76" t="str">
        <f t="shared" si="0"/>
        <v>Parking Area</v>
      </c>
      <c r="AA111" s="77"/>
      <c r="AB111" s="88"/>
      <c r="AC111" s="117" t="str">
        <f t="shared" si="1"/>
        <v>FPA</v>
      </c>
      <c r="AD111" s="79">
        <f t="shared" si="2"/>
        <v>0</v>
      </c>
    </row>
    <row r="112" spans="2:30" hidden="1" x14ac:dyDescent="0.2">
      <c r="B112" s="26" t="s">
        <v>26</v>
      </c>
      <c r="E112" s="26" t="s">
        <v>26</v>
      </c>
      <c r="F112" s="26" t="s">
        <v>26</v>
      </c>
      <c r="H112" s="26" t="s">
        <v>26</v>
      </c>
      <c r="K112" s="27" t="s">
        <v>26</v>
      </c>
      <c r="L112" s="27" t="s">
        <v>26</v>
      </c>
      <c r="N112" s="57" t="s">
        <v>154</v>
      </c>
      <c r="Q112" s="74" t="s">
        <v>157</v>
      </c>
      <c r="R112" s="75">
        <v>12</v>
      </c>
      <c r="Z112" s="76" t="str">
        <f t="shared" si="0"/>
        <v>Passenger Terminal</v>
      </c>
      <c r="AA112" s="77"/>
      <c r="AB112" s="88"/>
      <c r="AC112" s="117" t="str">
        <f t="shared" si="1"/>
        <v>100m² roofed floor area</v>
      </c>
      <c r="AD112" s="79">
        <f t="shared" si="2"/>
        <v>12</v>
      </c>
    </row>
    <row r="113" spans="2:30" hidden="1" x14ac:dyDescent="0.2">
      <c r="B113" s="26" t="s">
        <v>26</v>
      </c>
      <c r="E113" s="26" t="s">
        <v>26</v>
      </c>
      <c r="F113" s="26" t="s">
        <v>26</v>
      </c>
      <c r="H113" s="26" t="s">
        <v>26</v>
      </c>
      <c r="K113" s="27" t="s">
        <v>26</v>
      </c>
      <c r="L113" s="27" t="s">
        <v>26</v>
      </c>
      <c r="N113" s="57" t="s">
        <v>204</v>
      </c>
      <c r="Q113" s="74" t="s">
        <v>205</v>
      </c>
      <c r="R113" s="75">
        <v>12</v>
      </c>
      <c r="Z113" s="76" t="str">
        <f t="shared" si="0"/>
        <v>Place of Public Worship</v>
      </c>
      <c r="AA113" s="77"/>
      <c r="AB113" s="88"/>
      <c r="AC113" s="117" t="str">
        <f t="shared" si="1"/>
        <v>100m² landscaped area</v>
      </c>
      <c r="AD113" s="79">
        <f t="shared" si="2"/>
        <v>12</v>
      </c>
    </row>
    <row r="114" spans="2:30" hidden="1" x14ac:dyDescent="0.2">
      <c r="B114" s="26" t="s">
        <v>26</v>
      </c>
      <c r="E114" s="26" t="s">
        <v>26</v>
      </c>
      <c r="F114" s="26" t="s">
        <v>26</v>
      </c>
      <c r="H114" s="26" t="s">
        <v>26</v>
      </c>
      <c r="K114" s="27" t="s">
        <v>26</v>
      </c>
      <c r="L114" s="27" t="s">
        <v>26</v>
      </c>
      <c r="N114" s="57" t="s">
        <v>206</v>
      </c>
      <c r="Q114" s="74" t="s">
        <v>9</v>
      </c>
      <c r="R114" s="75"/>
      <c r="Z114" s="76" t="str">
        <f t="shared" si="0"/>
        <v>Poultry Farm</v>
      </c>
      <c r="AA114" s="77"/>
      <c r="AB114" s="88"/>
      <c r="AC114" s="117" t="str">
        <f t="shared" si="1"/>
        <v>FPA</v>
      </c>
      <c r="AD114" s="79">
        <f t="shared" si="2"/>
        <v>0</v>
      </c>
    </row>
    <row r="115" spans="2:30" hidden="1" x14ac:dyDescent="0.2">
      <c r="B115" s="26" t="s">
        <v>26</v>
      </c>
      <c r="E115" s="26" t="s">
        <v>26</v>
      </c>
      <c r="F115" s="26" t="s">
        <v>26</v>
      </c>
      <c r="H115" s="26" t="s">
        <v>26</v>
      </c>
      <c r="K115" s="27" t="s">
        <v>26</v>
      </c>
      <c r="L115" s="27" t="s">
        <v>26</v>
      </c>
      <c r="N115" s="57" t="s">
        <v>208</v>
      </c>
      <c r="Q115" s="74" t="s">
        <v>157</v>
      </c>
      <c r="R115" s="75">
        <v>6</v>
      </c>
      <c r="W115" s="27"/>
      <c r="Z115" s="76" t="str">
        <f t="shared" si="0"/>
        <v>Vehicle Showroom</v>
      </c>
      <c r="AA115" s="77"/>
      <c r="AB115" s="88"/>
      <c r="AC115" s="117" t="str">
        <f t="shared" si="1"/>
        <v>100m² roofed floor area</v>
      </c>
      <c r="AD115" s="79">
        <f t="shared" si="2"/>
        <v>6</v>
      </c>
    </row>
    <row r="116" spans="2:30" hidden="1" x14ac:dyDescent="0.2">
      <c r="B116" s="26" t="s">
        <v>26</v>
      </c>
      <c r="E116" s="26" t="s">
        <v>26</v>
      </c>
      <c r="F116" s="26" t="s">
        <v>26</v>
      </c>
      <c r="N116" s="57" t="s">
        <v>209</v>
      </c>
      <c r="Q116" s="74" t="s">
        <v>157</v>
      </c>
      <c r="R116" s="75">
        <v>12</v>
      </c>
      <c r="W116" s="27"/>
      <c r="Z116" s="76" t="str">
        <f t="shared" si="0"/>
        <v>Veterinary Clinic</v>
      </c>
      <c r="AA116" s="77"/>
      <c r="AB116" s="88"/>
      <c r="AC116" s="117" t="str">
        <f t="shared" si="1"/>
        <v>100m² roofed floor area</v>
      </c>
      <c r="AD116" s="79">
        <f t="shared" si="2"/>
        <v>12</v>
      </c>
    </row>
    <row r="117" spans="2:30" hidden="1" x14ac:dyDescent="0.2">
      <c r="B117" s="26" t="s">
        <v>26</v>
      </c>
      <c r="E117" s="26" t="s">
        <v>26</v>
      </c>
      <c r="F117" s="26" t="s">
        <v>26</v>
      </c>
      <c r="N117" s="57" t="s">
        <v>210</v>
      </c>
      <c r="Q117" s="74" t="s">
        <v>157</v>
      </c>
      <c r="R117" s="75">
        <v>12</v>
      </c>
      <c r="W117" s="27"/>
      <c r="Z117" s="76" t="str">
        <f t="shared" si="0"/>
        <v>Veterinary Hospital</v>
      </c>
      <c r="AA117" s="77"/>
      <c r="AB117" s="88"/>
      <c r="AC117" s="117" t="str">
        <f t="shared" si="1"/>
        <v>100m² roofed floor area</v>
      </c>
      <c r="AD117" s="79">
        <f t="shared" si="2"/>
        <v>12</v>
      </c>
    </row>
    <row r="118" spans="2:30" hidden="1" x14ac:dyDescent="0.2">
      <c r="B118" s="26" t="s">
        <v>26</v>
      </c>
      <c r="E118" s="26" t="s">
        <v>26</v>
      </c>
      <c r="F118" s="26" t="s">
        <v>26</v>
      </c>
      <c r="N118" s="57" t="s">
        <v>211</v>
      </c>
      <c r="Q118" s="74" t="s">
        <v>161</v>
      </c>
      <c r="R118" s="75">
        <v>12</v>
      </c>
      <c r="W118" s="27"/>
      <c r="Z118" s="76" t="str">
        <f t="shared" si="0"/>
        <v>Warehouse &lt; 150m² roofed floor area</v>
      </c>
      <c r="AA118" s="77"/>
      <c r="AB118" s="88"/>
      <c r="AC118" s="117" t="str">
        <f t="shared" si="1"/>
        <v>store</v>
      </c>
      <c r="AD118" s="79">
        <f t="shared" si="2"/>
        <v>12</v>
      </c>
    </row>
    <row r="119" spans="2:30" hidden="1" x14ac:dyDescent="0.2">
      <c r="B119" s="26" t="s">
        <v>26</v>
      </c>
      <c r="E119" s="26" t="s">
        <v>26</v>
      </c>
      <c r="F119" s="26" t="s">
        <v>26</v>
      </c>
      <c r="N119" s="57" t="s">
        <v>212</v>
      </c>
      <c r="Q119" s="74" t="s">
        <v>161</v>
      </c>
      <c r="R119" s="75">
        <v>18</v>
      </c>
      <c r="W119" s="27"/>
      <c r="Z119" s="76" t="str">
        <f t="shared" si="0"/>
        <v>Warehouse (150m² - 300m² roofed floor area)</v>
      </c>
      <c r="AA119" s="77"/>
      <c r="AB119" s="88"/>
      <c r="AC119" s="117" t="str">
        <f t="shared" si="1"/>
        <v>store</v>
      </c>
      <c r="AD119" s="79">
        <f t="shared" si="2"/>
        <v>18</v>
      </c>
    </row>
    <row r="120" spans="2:30" hidden="1" x14ac:dyDescent="0.2">
      <c r="B120" s="26" t="s">
        <v>26</v>
      </c>
      <c r="E120" s="26" t="s">
        <v>26</v>
      </c>
      <c r="F120" s="26" t="s">
        <v>26</v>
      </c>
      <c r="N120" s="59" t="s">
        <v>213</v>
      </c>
      <c r="O120" s="60"/>
      <c r="P120" s="60"/>
      <c r="Q120" s="80" t="s">
        <v>179</v>
      </c>
      <c r="R120" s="81" t="s">
        <v>202</v>
      </c>
      <c r="W120" s="27"/>
      <c r="Z120" s="82" t="str">
        <f t="shared" si="0"/>
        <v>Warehouse &gt; 300m² roofed floor area</v>
      </c>
      <c r="AA120" s="83"/>
      <c r="AB120" s="92"/>
      <c r="AC120" s="117" t="str">
        <f t="shared" si="1"/>
        <v xml:space="preserve">roofed floor area (m²) </v>
      </c>
      <c r="AD120" s="79" t="str">
        <f t="shared" si="2"/>
        <v>18 + 1.5/150m²</v>
      </c>
    </row>
    <row r="121" spans="2:30" hidden="1" x14ac:dyDescent="0.2">
      <c r="B121" s="26" t="s">
        <v>26</v>
      </c>
      <c r="E121" s="26" t="s">
        <v>26</v>
      </c>
      <c r="F121" s="26" t="s">
        <v>26</v>
      </c>
      <c r="W121" s="27"/>
    </row>
    <row r="122" spans="2:30" hidden="1" x14ac:dyDescent="0.2">
      <c r="B122" s="26" t="s">
        <v>26</v>
      </c>
      <c r="E122" s="26" t="s">
        <v>26</v>
      </c>
      <c r="F122" s="26" t="s">
        <v>26</v>
      </c>
      <c r="W122" s="27"/>
    </row>
    <row r="123" spans="2:30" hidden="1" x14ac:dyDescent="0.2">
      <c r="B123" s="26" t="s">
        <v>26</v>
      </c>
      <c r="E123" s="26" t="s">
        <v>26</v>
      </c>
      <c r="F123" s="26" t="s">
        <v>26</v>
      </c>
      <c r="W123" s="27"/>
    </row>
    <row r="124" spans="2:30" hidden="1" x14ac:dyDescent="0.2">
      <c r="B124" s="26" t="s">
        <v>26</v>
      </c>
      <c r="E124" s="26" t="s">
        <v>26</v>
      </c>
      <c r="F124" s="26" t="s">
        <v>26</v>
      </c>
    </row>
    <row r="125" spans="2:30" hidden="1" x14ac:dyDescent="0.2">
      <c r="B125" s="26" t="s">
        <v>26</v>
      </c>
      <c r="E125" s="26" t="s">
        <v>26</v>
      </c>
      <c r="F125" s="26" t="s">
        <v>26</v>
      </c>
    </row>
    <row r="126" spans="2:30" hidden="1" x14ac:dyDescent="0.2">
      <c r="B126" s="26" t="s">
        <v>26</v>
      </c>
      <c r="E126" s="26" t="s">
        <v>26</v>
      </c>
      <c r="F126" s="26" t="s">
        <v>26</v>
      </c>
    </row>
    <row r="127" spans="2:30" hidden="1" x14ac:dyDescent="0.2">
      <c r="B127" s="26" t="s">
        <v>26</v>
      </c>
      <c r="E127" s="26" t="s">
        <v>26</v>
      </c>
      <c r="F127" s="26" t="s">
        <v>26</v>
      </c>
    </row>
    <row r="128" spans="2:30" hidden="1" x14ac:dyDescent="0.2">
      <c r="B128" s="26" t="s">
        <v>26</v>
      </c>
      <c r="E128" s="26" t="s">
        <v>26</v>
      </c>
      <c r="F128" s="26" t="s">
        <v>26</v>
      </c>
    </row>
    <row r="129" spans="2:10" hidden="1" x14ac:dyDescent="0.2">
      <c r="B129" s="26" t="s">
        <v>26</v>
      </c>
      <c r="E129" s="26" t="s">
        <v>26</v>
      </c>
      <c r="F129" s="26" t="s">
        <v>26</v>
      </c>
    </row>
    <row r="130" spans="2:10" hidden="1" x14ac:dyDescent="0.2">
      <c r="B130" s="26" t="s">
        <v>26</v>
      </c>
      <c r="E130" s="26" t="s">
        <v>26</v>
      </c>
      <c r="F130" s="26" t="s">
        <v>26</v>
      </c>
    </row>
    <row r="131" spans="2:10" x14ac:dyDescent="0.2">
      <c r="B131" s="26" t="s">
        <v>26</v>
      </c>
      <c r="E131" s="26" t="s">
        <v>26</v>
      </c>
      <c r="F131" s="26" t="s">
        <v>26</v>
      </c>
    </row>
    <row r="132" spans="2:10" x14ac:dyDescent="0.2">
      <c r="B132" s="26" t="s">
        <v>26</v>
      </c>
    </row>
    <row r="133" spans="2:10" x14ac:dyDescent="0.2">
      <c r="B133" s="26" t="s">
        <v>26</v>
      </c>
      <c r="G133" s="26" t="s">
        <v>26</v>
      </c>
      <c r="I133" s="26" t="s">
        <v>26</v>
      </c>
      <c r="J133" s="26" t="s">
        <v>26</v>
      </c>
    </row>
    <row r="134" spans="2:10" x14ac:dyDescent="0.2">
      <c r="B134" s="26" t="s">
        <v>26</v>
      </c>
    </row>
    <row r="135" spans="2:10" x14ac:dyDescent="0.2">
      <c r="B135" s="26" t="s">
        <v>26</v>
      </c>
    </row>
    <row r="136" spans="2:10" x14ac:dyDescent="0.2">
      <c r="B136" s="26" t="s">
        <v>26</v>
      </c>
    </row>
    <row r="137" spans="2:10" x14ac:dyDescent="0.2">
      <c r="B137" s="26" t="s">
        <v>26</v>
      </c>
    </row>
    <row r="138" spans="2:10" x14ac:dyDescent="0.2">
      <c r="B138" s="26" t="s">
        <v>26</v>
      </c>
    </row>
    <row r="139" spans="2:10" x14ac:dyDescent="0.2">
      <c r="B139" s="26" t="s">
        <v>26</v>
      </c>
    </row>
    <row r="140" spans="2:10" x14ac:dyDescent="0.2">
      <c r="B140" s="26" t="s">
        <v>26</v>
      </c>
    </row>
    <row r="141" spans="2:10" x14ac:dyDescent="0.2">
      <c r="B141" s="26" t="s">
        <v>26</v>
      </c>
    </row>
    <row r="142" spans="2:10" x14ac:dyDescent="0.2">
      <c r="B142" s="26" t="s">
        <v>26</v>
      </c>
    </row>
    <row r="143" spans="2:10" x14ac:dyDescent="0.2">
      <c r="B143" s="26" t="s">
        <v>26</v>
      </c>
    </row>
    <row r="144" spans="2:10" x14ac:dyDescent="0.2">
      <c r="B144" s="26" t="s">
        <v>26</v>
      </c>
    </row>
    <row r="145" spans="2:2" x14ac:dyDescent="0.2">
      <c r="B145" s="26" t="s">
        <v>26</v>
      </c>
    </row>
    <row r="146" spans="2:2" x14ac:dyDescent="0.2">
      <c r="B146" s="26" t="s">
        <v>26</v>
      </c>
    </row>
    <row r="147" spans="2:2" x14ac:dyDescent="0.2">
      <c r="B147" s="26" t="s">
        <v>26</v>
      </c>
    </row>
    <row r="148" spans="2:2" x14ac:dyDescent="0.2">
      <c r="B148" s="26" t="s">
        <v>26</v>
      </c>
    </row>
    <row r="149" spans="2:2" x14ac:dyDescent="0.2">
      <c r="B149" s="26" t="s">
        <v>26</v>
      </c>
    </row>
    <row r="150" spans="2:2" x14ac:dyDescent="0.2">
      <c r="B150" s="26" t="s">
        <v>26</v>
      </c>
    </row>
  </sheetData>
  <sheetProtection password="CDF4" sheet="1"/>
  <mergeCells count="60">
    <mergeCell ref="D57:F58"/>
    <mergeCell ref="D59:F60"/>
    <mergeCell ref="L49:M49"/>
    <mergeCell ref="G55:G56"/>
    <mergeCell ref="G57:G58"/>
    <mergeCell ref="G59:G60"/>
    <mergeCell ref="B53:F54"/>
    <mergeCell ref="B55:C56"/>
    <mergeCell ref="B57:C58"/>
    <mergeCell ref="B59:C60"/>
    <mergeCell ref="D55:F56"/>
    <mergeCell ref="H50:I50"/>
    <mergeCell ref="J50:K50"/>
    <mergeCell ref="H22:H23"/>
    <mergeCell ref="H28:H29"/>
    <mergeCell ref="J47:K47"/>
    <mergeCell ref="B45:B46"/>
    <mergeCell ref="C45:G46"/>
    <mergeCell ref="H46:I46"/>
    <mergeCell ref="J46:K46"/>
    <mergeCell ref="C47:G47"/>
    <mergeCell ref="H47:I47"/>
    <mergeCell ref="B36:D36"/>
    <mergeCell ref="H45:M45"/>
    <mergeCell ref="L46:M46"/>
    <mergeCell ref="L47:M47"/>
    <mergeCell ref="E36:G36"/>
    <mergeCell ref="H36:H37"/>
    <mergeCell ref="L48:M48"/>
    <mergeCell ref="H48:I48"/>
    <mergeCell ref="Z72:AD72"/>
    <mergeCell ref="B73:D73"/>
    <mergeCell ref="H73:J73"/>
    <mergeCell ref="N73:P73"/>
    <mergeCell ref="Z73:AB73"/>
    <mergeCell ref="B72:F72"/>
    <mergeCell ref="H72:L72"/>
    <mergeCell ref="N72:R72"/>
    <mergeCell ref="J48:K48"/>
    <mergeCell ref="H49:I49"/>
    <mergeCell ref="J49:K49"/>
    <mergeCell ref="C48:G48"/>
    <mergeCell ref="C49:G49"/>
    <mergeCell ref="L50:M50"/>
    <mergeCell ref="H6:J6"/>
    <mergeCell ref="L6:M6"/>
    <mergeCell ref="F18:G18"/>
    <mergeCell ref="B66:E66"/>
    <mergeCell ref="B6:C7"/>
    <mergeCell ref="D6:G7"/>
    <mergeCell ref="K6:K7"/>
    <mergeCell ref="B8:C10"/>
    <mergeCell ref="F15:G15"/>
    <mergeCell ref="F16:G16"/>
    <mergeCell ref="F17:G17"/>
    <mergeCell ref="B28:D28"/>
    <mergeCell ref="E28:G28"/>
    <mergeCell ref="B22:G22"/>
    <mergeCell ref="B23:F23"/>
    <mergeCell ref="B24:F24"/>
  </mergeCells>
  <phoneticPr fontId="4" type="noConversion"/>
  <pageMargins left="0.75" right="0.5" top="1" bottom="1" header="0.5" footer="0.5"/>
  <pageSetup paperSize="9" scale="68" orientation="portrait" blackAndWhite="1" horizontalDpi="300" verticalDpi="300" r:id="rId1"/>
  <headerFooter alignWithMargins="0"/>
  <ignoredErrors>
    <ignoredError sqref="A3 A5 A13 A21 A2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7198" r:id="rId4" name="Drop Down 30">
              <controlPr defaultSize="0" autoLine="0" autoPict="0">
                <anchor moveWithCells="1">
                  <from>
                    <xdr:col>1</xdr:col>
                    <xdr:colOff>9525</xdr:colOff>
                    <xdr:row>14</xdr:row>
                    <xdr:rowOff>0</xdr:rowOff>
                  </from>
                  <to>
                    <xdr:col>5</xdr:col>
                    <xdr:colOff>9525</xdr:colOff>
                    <xdr:row>15</xdr:row>
                    <xdr:rowOff>9525</xdr:rowOff>
                  </to>
                </anchor>
              </controlPr>
            </control>
          </mc:Choice>
        </mc:AlternateContent>
        <mc:AlternateContent xmlns:mc="http://schemas.openxmlformats.org/markup-compatibility/2006">
          <mc:Choice Requires="x14">
            <control shapeId="7199" r:id="rId5" name="Drop Down 31">
              <controlPr defaultSize="0" autoLine="0" autoPict="0">
                <anchor moveWithCells="1">
                  <from>
                    <xdr:col>1</xdr:col>
                    <xdr:colOff>9525</xdr:colOff>
                    <xdr:row>15</xdr:row>
                    <xdr:rowOff>9525</xdr:rowOff>
                  </from>
                  <to>
                    <xdr:col>5</xdr:col>
                    <xdr:colOff>9525</xdr:colOff>
                    <xdr:row>16</xdr:row>
                    <xdr:rowOff>9525</xdr:rowOff>
                  </to>
                </anchor>
              </controlPr>
            </control>
          </mc:Choice>
        </mc:AlternateContent>
        <mc:AlternateContent xmlns:mc="http://schemas.openxmlformats.org/markup-compatibility/2006">
          <mc:Choice Requires="x14">
            <control shapeId="7200" r:id="rId6" name="Drop Down 32">
              <controlPr defaultSize="0" autoLine="0" autoPict="0">
                <anchor moveWithCells="1">
                  <from>
                    <xdr:col>1</xdr:col>
                    <xdr:colOff>9525</xdr:colOff>
                    <xdr:row>16</xdr:row>
                    <xdr:rowOff>0</xdr:rowOff>
                  </from>
                  <to>
                    <xdr:col>5</xdr:col>
                    <xdr:colOff>9525</xdr:colOff>
                    <xdr:row>17</xdr:row>
                    <xdr:rowOff>0</xdr:rowOff>
                  </to>
                </anchor>
              </controlPr>
            </control>
          </mc:Choice>
        </mc:AlternateContent>
        <mc:AlternateContent xmlns:mc="http://schemas.openxmlformats.org/markup-compatibility/2006">
          <mc:Choice Requires="x14">
            <control shapeId="7201" r:id="rId7" name="Drop Down 33">
              <controlPr defaultSize="0" autoLine="0" autoPict="0">
                <anchor moveWithCells="1">
                  <from>
                    <xdr:col>2</xdr:col>
                    <xdr:colOff>800100</xdr:colOff>
                    <xdr:row>2</xdr:row>
                    <xdr:rowOff>9525</xdr:rowOff>
                  </from>
                  <to>
                    <xdr:col>7</xdr:col>
                    <xdr:colOff>371475</xdr:colOff>
                    <xdr:row>3</xdr:row>
                    <xdr:rowOff>57150</xdr:rowOff>
                  </to>
                </anchor>
              </controlPr>
            </control>
          </mc:Choice>
        </mc:AlternateContent>
        <mc:AlternateContent xmlns:mc="http://schemas.openxmlformats.org/markup-compatibility/2006">
          <mc:Choice Requires="x14">
            <control shapeId="7207" r:id="rId8" name="Button 39">
              <controlPr defaultSize="0" print="0" autoFill="0" autoPict="0" macro="[0]!Water">
                <anchor moveWithCells="1" sizeWithCells="1">
                  <from>
                    <xdr:col>13</xdr:col>
                    <xdr:colOff>0</xdr:colOff>
                    <xdr:row>1</xdr:row>
                    <xdr:rowOff>161925</xdr:rowOff>
                  </from>
                  <to>
                    <xdr:col>14</xdr:col>
                    <xdr:colOff>114300</xdr:colOff>
                    <xdr:row>1</xdr:row>
                    <xdr:rowOff>561975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Z64"/>
  <sheetViews>
    <sheetView showGridLines="0" zoomScale="75" workbookViewId="0">
      <selection activeCell="D4" sqref="D4:E4"/>
    </sheetView>
  </sheetViews>
  <sheetFormatPr defaultRowHeight="12.75" x14ac:dyDescent="0.2"/>
  <cols>
    <col min="1" max="1" width="4.85546875" style="26" customWidth="1"/>
    <col min="2" max="2" width="9.140625" style="26"/>
    <col min="3" max="3" width="12.5703125" style="26" customWidth="1"/>
    <col min="4" max="4" width="11" style="26" customWidth="1"/>
    <col min="5" max="5" width="12.28515625" style="26" customWidth="1"/>
    <col min="6" max="25" width="9.140625" style="26"/>
    <col min="26" max="26" width="0" style="26" hidden="1" customWidth="1"/>
    <col min="27" max="16384" width="9.140625" style="26"/>
  </cols>
  <sheetData>
    <row r="1" spans="1:26" ht="15.75" x14ac:dyDescent="0.25">
      <c r="A1" s="94" t="s">
        <v>351</v>
      </c>
      <c r="L1" s="101" t="s">
        <v>467</v>
      </c>
    </row>
    <row r="2" spans="1:26" ht="62.25" customHeight="1" x14ac:dyDescent="0.25">
      <c r="A2" s="94"/>
      <c r="L2" s="95"/>
    </row>
    <row r="3" spans="1:26" ht="10.5" customHeight="1" x14ac:dyDescent="0.25">
      <c r="A3" s="94"/>
      <c r="L3" s="95"/>
    </row>
    <row r="4" spans="1:26" x14ac:dyDescent="0.2">
      <c r="A4" s="215" t="s">
        <v>35</v>
      </c>
      <c r="B4" s="29" t="s">
        <v>21</v>
      </c>
      <c r="D4" s="353"/>
      <c r="E4" s="354"/>
      <c r="L4" s="95"/>
    </row>
    <row r="5" spans="1:26" ht="15.75" x14ac:dyDescent="0.25">
      <c r="A5" s="94"/>
      <c r="L5" s="95"/>
    </row>
    <row r="6" spans="1:26" x14ac:dyDescent="0.2">
      <c r="A6" s="215" t="s">
        <v>28</v>
      </c>
      <c r="B6" s="29" t="s">
        <v>93</v>
      </c>
      <c r="E6" s="166"/>
      <c r="F6" s="26" t="s">
        <v>84</v>
      </c>
    </row>
    <row r="7" spans="1:26" ht="41.25" customHeight="1" x14ac:dyDescent="0.2">
      <c r="A7" s="215" t="s">
        <v>29</v>
      </c>
      <c r="B7" s="29" t="s">
        <v>81</v>
      </c>
      <c r="E7" s="30"/>
      <c r="Z7" s="30" t="b">
        <v>1</v>
      </c>
    </row>
    <row r="10" spans="1:26" ht="18.75" customHeight="1" x14ac:dyDescent="0.2"/>
    <row r="11" spans="1:26" x14ac:dyDescent="0.2">
      <c r="A11" s="28"/>
      <c r="B11" s="284" t="s">
        <v>18</v>
      </c>
      <c r="C11" s="313"/>
      <c r="D11" s="313"/>
      <c r="E11" s="285"/>
      <c r="F11" s="303" t="s">
        <v>32</v>
      </c>
      <c r="G11" s="304"/>
      <c r="H11" s="305"/>
      <c r="I11" s="307" t="s">
        <v>91</v>
      </c>
      <c r="J11" s="303" t="s">
        <v>92</v>
      </c>
      <c r="K11" s="305"/>
    </row>
    <row r="12" spans="1:26" x14ac:dyDescent="0.2">
      <c r="B12" s="286"/>
      <c r="C12" s="314"/>
      <c r="D12" s="314"/>
      <c r="E12" s="287"/>
      <c r="F12" s="179" t="s">
        <v>85</v>
      </c>
      <c r="G12" s="179" t="s">
        <v>19</v>
      </c>
      <c r="H12" s="179" t="str">
        <f>IF($Z$7=TRUE,"RBCI","No Index")</f>
        <v>RBCI</v>
      </c>
      <c r="I12" s="308"/>
      <c r="J12" s="8" t="s">
        <v>37</v>
      </c>
      <c r="K12" s="8" t="s">
        <v>19</v>
      </c>
    </row>
    <row r="13" spans="1:26" ht="21" customHeight="1" x14ac:dyDescent="0.2">
      <c r="B13" s="13" t="s">
        <v>352</v>
      </c>
      <c r="C13" s="14"/>
      <c r="D13" s="14"/>
      <c r="E13" s="15"/>
      <c r="F13" s="10">
        <v>2200</v>
      </c>
      <c r="G13" s="178" t="s">
        <v>408</v>
      </c>
      <c r="H13" s="3">
        <f>IF($Z$7=TRUE,97.2,"")</f>
        <v>97.2</v>
      </c>
      <c r="I13" s="12">
        <f>IF($Z$7=TRUE,Summary!$D$17/'Open Space'!$H$13,1)</f>
        <v>1.4269547325102878</v>
      </c>
      <c r="J13" s="10">
        <f>+F13*I13</f>
        <v>3139.3004115226331</v>
      </c>
      <c r="K13" s="175">
        <f>+Summary!D14</f>
        <v>45352</v>
      </c>
    </row>
    <row r="14" spans="1:26" x14ac:dyDescent="0.2">
      <c r="F14" s="180" t="str">
        <f>IF($Z$7=TRUE,"Note - RBCI applied given condition of approval","Note - Base Rate set per policy, as yet no indexation applies automatically")</f>
        <v>Note - RBCI applied given condition of approval</v>
      </c>
      <c r="G14" s="36"/>
      <c r="H14" s="36"/>
    </row>
    <row r="16" spans="1:26" x14ac:dyDescent="0.2">
      <c r="A16" s="215" t="s">
        <v>30</v>
      </c>
      <c r="B16" s="29" t="s">
        <v>378</v>
      </c>
    </row>
    <row r="17" spans="1:7" x14ac:dyDescent="0.2">
      <c r="B17" s="284" t="s">
        <v>367</v>
      </c>
      <c r="C17" s="313"/>
      <c r="D17" s="285"/>
      <c r="E17" s="119" t="s">
        <v>373</v>
      </c>
    </row>
    <row r="18" spans="1:7" x14ac:dyDescent="0.2">
      <c r="B18" s="286"/>
      <c r="C18" s="314"/>
      <c r="D18" s="287"/>
      <c r="E18" s="120">
        <f>+K13</f>
        <v>45352</v>
      </c>
    </row>
    <row r="19" spans="1:7" ht="19.5" customHeight="1" x14ac:dyDescent="0.2">
      <c r="A19" s="28"/>
      <c r="B19" s="13" t="s">
        <v>351</v>
      </c>
      <c r="C19" s="14"/>
      <c r="D19" s="14"/>
      <c r="E19" s="121">
        <f>+IF(D4="Reconfiguration of Lot",E6*J13,0)</f>
        <v>0</v>
      </c>
      <c r="G19" s="29" t="str">
        <f>IF($D$4="Material Change of Use","Park contribution applies only to subdivision","")</f>
        <v/>
      </c>
    </row>
    <row r="20" spans="1:7" x14ac:dyDescent="0.2">
      <c r="E20" s="44"/>
    </row>
    <row r="60" spans="2:6" x14ac:dyDescent="0.2">
      <c r="B60" s="55" t="s">
        <v>33</v>
      </c>
    </row>
    <row r="61" spans="2:6" x14ac:dyDescent="0.2">
      <c r="B61" s="355" t="s">
        <v>21</v>
      </c>
      <c r="C61" s="356"/>
      <c r="D61" s="356"/>
      <c r="E61" s="356"/>
      <c r="F61" s="357"/>
    </row>
    <row r="62" spans="2:6" x14ac:dyDescent="0.2">
      <c r="B62" s="218"/>
      <c r="C62" s="216"/>
      <c r="D62" s="216"/>
      <c r="E62" s="216"/>
      <c r="F62" s="217"/>
    </row>
    <row r="63" spans="2:6" x14ac:dyDescent="0.2">
      <c r="B63" s="220" t="s">
        <v>470</v>
      </c>
      <c r="C63" s="221"/>
      <c r="D63" s="221"/>
      <c r="E63" s="221"/>
      <c r="F63" s="222"/>
    </row>
    <row r="64" spans="2:6" x14ac:dyDescent="0.2">
      <c r="B64" s="219" t="s">
        <v>357</v>
      </c>
      <c r="C64" s="223"/>
      <c r="D64" s="223"/>
      <c r="E64" s="223"/>
      <c r="F64" s="224"/>
    </row>
  </sheetData>
  <sheetProtection password="CDF4" sheet="1" objects="1" scenarios="1"/>
  <mergeCells count="7">
    <mergeCell ref="D4:E4"/>
    <mergeCell ref="B61:F61"/>
    <mergeCell ref="J11:K11"/>
    <mergeCell ref="B17:D18"/>
    <mergeCell ref="B11:E12"/>
    <mergeCell ref="I11:I12"/>
    <mergeCell ref="F11:H11"/>
  </mergeCells>
  <phoneticPr fontId="4" type="noConversion"/>
  <dataValidations count="1">
    <dataValidation type="list" allowBlank="1" showInputMessage="1" showErrorMessage="1" sqref="D4:E4" xr:uid="{00000000-0002-0000-0400-000000000000}">
      <formula1>$B$62:$B$64</formula1>
    </dataValidation>
  </dataValidations>
  <pageMargins left="0.75" right="0.75" top="1" bottom="1" header="0.5" footer="0.5"/>
  <pageSetup paperSize="9" orientation="landscape"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5" r:id="rId4" name="Button 5">
              <controlPr defaultSize="0" print="0" autoFill="0" autoPict="0" macro="[0]!Parks">
                <anchor moveWithCells="1" sizeWithCells="1">
                  <from>
                    <xdr:col>10</xdr:col>
                    <xdr:colOff>304800</xdr:colOff>
                    <xdr:row>1</xdr:row>
                    <xdr:rowOff>171450</xdr:rowOff>
                  </from>
                  <to>
                    <xdr:col>11</xdr:col>
                    <xdr:colOff>514350</xdr:colOff>
                    <xdr:row>1</xdr:row>
                    <xdr:rowOff>495300</xdr:rowOff>
                  </to>
                </anchor>
              </controlPr>
            </control>
          </mc:Choice>
        </mc:AlternateContent>
        <mc:AlternateContent xmlns:mc="http://schemas.openxmlformats.org/markup-compatibility/2006">
          <mc:Choice Requires="x14">
            <control shapeId="10246" r:id="rId5" name="Check Box 6">
              <controlPr defaultSize="0" autoFill="0" autoLine="0" autoPict="0">
                <anchor moveWithCells="1" sizeWithCells="1">
                  <from>
                    <xdr:col>0</xdr:col>
                    <xdr:colOff>295275</xdr:colOff>
                    <xdr:row>7</xdr:row>
                    <xdr:rowOff>142875</xdr:rowOff>
                  </from>
                  <to>
                    <xdr:col>7</xdr:col>
                    <xdr:colOff>219075</xdr:colOff>
                    <xdr:row>9</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Z19"/>
  <sheetViews>
    <sheetView showGridLines="0" zoomScale="75" workbookViewId="0">
      <selection activeCell="F3" sqref="F3"/>
    </sheetView>
  </sheetViews>
  <sheetFormatPr defaultRowHeight="12.75" x14ac:dyDescent="0.2"/>
  <cols>
    <col min="1" max="1" width="4.7109375" style="26" customWidth="1"/>
    <col min="2" max="3" width="9.140625" style="26"/>
    <col min="4" max="4" width="12.7109375" style="26" customWidth="1"/>
    <col min="5" max="5" width="10.28515625" style="26" bestFit="1" customWidth="1"/>
    <col min="6" max="25" width="9.140625" style="26"/>
    <col min="26" max="26" width="0" style="26" hidden="1" customWidth="1"/>
    <col min="27" max="16384" width="9.140625" style="26"/>
  </cols>
  <sheetData>
    <row r="1" spans="1:26" ht="15.75" x14ac:dyDescent="0.25">
      <c r="A1" s="94" t="s">
        <v>238</v>
      </c>
      <c r="O1" s="101" t="s">
        <v>405</v>
      </c>
    </row>
    <row r="2" spans="1:26" ht="63.75" customHeight="1" x14ac:dyDescent="0.2"/>
    <row r="3" spans="1:26" x14ac:dyDescent="0.2">
      <c r="A3" s="28" t="s">
        <v>35</v>
      </c>
      <c r="B3" s="29" t="s">
        <v>80</v>
      </c>
      <c r="F3" s="84"/>
      <c r="G3" s="26" t="s">
        <v>82</v>
      </c>
    </row>
    <row r="4" spans="1:26" ht="12" customHeight="1" x14ac:dyDescent="0.2">
      <c r="A4" s="28"/>
      <c r="B4" s="29"/>
    </row>
    <row r="5" spans="1:26" ht="39.75" customHeight="1" x14ac:dyDescent="0.2">
      <c r="A5" s="28" t="s">
        <v>28</v>
      </c>
      <c r="B5" s="29" t="s">
        <v>239</v>
      </c>
      <c r="Z5" s="30" t="b">
        <v>1</v>
      </c>
    </row>
    <row r="6" spans="1:26" ht="14.25" customHeight="1" x14ac:dyDescent="0.2"/>
    <row r="7" spans="1:26" ht="27.75" customHeight="1" x14ac:dyDescent="0.2"/>
    <row r="8" spans="1:26" ht="15.75" customHeight="1" x14ac:dyDescent="0.2">
      <c r="B8" s="284" t="s">
        <v>18</v>
      </c>
      <c r="C8" s="313"/>
      <c r="D8" s="313"/>
      <c r="E8" s="285"/>
      <c r="F8" s="303" t="s">
        <v>32</v>
      </c>
      <c r="G8" s="304"/>
      <c r="H8" s="358"/>
      <c r="I8" s="307" t="s">
        <v>91</v>
      </c>
      <c r="J8" s="303" t="s">
        <v>92</v>
      </c>
      <c r="K8" s="305"/>
    </row>
    <row r="9" spans="1:26" x14ac:dyDescent="0.2">
      <c r="B9" s="286"/>
      <c r="C9" s="314"/>
      <c r="D9" s="314"/>
      <c r="E9" s="287"/>
      <c r="F9" s="179" t="s">
        <v>83</v>
      </c>
      <c r="G9" s="179" t="s">
        <v>19</v>
      </c>
      <c r="H9" s="179" t="str">
        <f>IF($Z$5=TRUE,"RBCI","No Index")</f>
        <v>RBCI</v>
      </c>
      <c r="I9" s="308"/>
      <c r="J9" s="8" t="s">
        <v>83</v>
      </c>
      <c r="K9" s="8" t="s">
        <v>19</v>
      </c>
    </row>
    <row r="10" spans="1:26" ht="15" customHeight="1" x14ac:dyDescent="0.2">
      <c r="B10" s="13" t="s">
        <v>240</v>
      </c>
      <c r="C10" s="14"/>
      <c r="D10" s="14"/>
      <c r="E10" s="15"/>
      <c r="F10" s="10">
        <v>7929</v>
      </c>
      <c r="G10" s="178" t="s">
        <v>404</v>
      </c>
      <c r="H10" s="3">
        <f>IF($Z$5=TRUE,91.8,"")</f>
        <v>91.8</v>
      </c>
      <c r="I10" s="12">
        <f>IF($Z$5=TRUE,Summary!$D$17/'Car Parking'!$H$10,1)</f>
        <v>1.5108932461873636</v>
      </c>
      <c r="J10" s="10">
        <f>+F10*I10</f>
        <v>11979.872549019607</v>
      </c>
      <c r="K10" s="175">
        <f>+Summary!D14</f>
        <v>45352</v>
      </c>
    </row>
    <row r="11" spans="1:26" x14ac:dyDescent="0.2">
      <c r="F11" s="180" t="str">
        <f>IF($Z$5=TRUE,"Note - RBCI applied given condition of approval","Note - Base Rate set per policy, as yet no indexation applies automatically")</f>
        <v>Note - RBCI applied given condition of approval</v>
      </c>
      <c r="G11" s="36"/>
      <c r="H11" s="36"/>
      <c r="S11" s="30"/>
    </row>
    <row r="13" spans="1:26" x14ac:dyDescent="0.2">
      <c r="A13" s="28" t="s">
        <v>29</v>
      </c>
      <c r="B13" s="29" t="s">
        <v>378</v>
      </c>
    </row>
    <row r="14" spans="1:26" x14ac:dyDescent="0.2">
      <c r="B14" s="284" t="s">
        <v>367</v>
      </c>
      <c r="C14" s="313"/>
      <c r="D14" s="285"/>
      <c r="E14" s="119" t="s">
        <v>373</v>
      </c>
      <c r="J14" s="96"/>
    </row>
    <row r="15" spans="1:26" x14ac:dyDescent="0.2">
      <c r="B15" s="286"/>
      <c r="C15" s="314"/>
      <c r="D15" s="287"/>
      <c r="E15" s="120">
        <f>+K10</f>
        <v>45352</v>
      </c>
    </row>
    <row r="16" spans="1:26" ht="16.5" customHeight="1" x14ac:dyDescent="0.2">
      <c r="B16" s="13" t="s">
        <v>379</v>
      </c>
      <c r="C16" s="14"/>
      <c r="D16" s="14"/>
      <c r="E16" s="121">
        <f>+F3*J10</f>
        <v>0</v>
      </c>
    </row>
    <row r="17" spans="1:5" x14ac:dyDescent="0.2">
      <c r="A17" s="28"/>
    </row>
    <row r="18" spans="1:5" x14ac:dyDescent="0.2">
      <c r="E18" s="97"/>
    </row>
    <row r="19" spans="1:5" x14ac:dyDescent="0.2">
      <c r="B19" s="28"/>
    </row>
  </sheetData>
  <sheetProtection password="CDF4" sheet="1" objects="1" scenarios="1"/>
  <mergeCells count="5">
    <mergeCell ref="B14:D15"/>
    <mergeCell ref="J8:K8"/>
    <mergeCell ref="B8:E9"/>
    <mergeCell ref="I8:I9"/>
    <mergeCell ref="F8:H8"/>
  </mergeCells>
  <phoneticPr fontId="4" type="noConversion"/>
  <pageMargins left="0.75" right="0.75" top="1" bottom="1" header="0.5" footer="0.5"/>
  <pageSetup paperSize="9" scale="74" orientation="landscape"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20" r:id="rId4" name="Button 4">
              <controlPr defaultSize="0" print="0" autoFill="0" autoPict="0" macro="[0]!Carparks">
                <anchor moveWithCells="1" sizeWithCells="1">
                  <from>
                    <xdr:col>14</xdr:col>
                    <xdr:colOff>38100</xdr:colOff>
                    <xdr:row>1</xdr:row>
                    <xdr:rowOff>123825</xdr:rowOff>
                  </from>
                  <to>
                    <xdr:col>15</xdr:col>
                    <xdr:colOff>276225</xdr:colOff>
                    <xdr:row>1</xdr:row>
                    <xdr:rowOff>609600</xdr:rowOff>
                  </to>
                </anchor>
              </controlPr>
            </control>
          </mc:Choice>
        </mc:AlternateContent>
        <mc:AlternateContent xmlns:mc="http://schemas.openxmlformats.org/markup-compatibility/2006">
          <mc:Choice Requires="x14">
            <control shapeId="9221" r:id="rId5" name="Check Box 5">
              <controlPr defaultSize="0" autoFill="0" autoLine="0" autoPict="0">
                <anchor moveWithCells="1" sizeWithCells="1">
                  <from>
                    <xdr:col>1</xdr:col>
                    <xdr:colOff>0</xdr:colOff>
                    <xdr:row>5</xdr:row>
                    <xdr:rowOff>104775</xdr:rowOff>
                  </from>
                  <to>
                    <xdr:col>7</xdr:col>
                    <xdr:colOff>285750</xdr:colOff>
                    <xdr:row>6</xdr:row>
                    <xdr:rowOff>209550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S172"/>
  <sheetViews>
    <sheetView zoomScale="75" workbookViewId="0">
      <selection activeCell="H14" sqref="H14"/>
    </sheetView>
  </sheetViews>
  <sheetFormatPr defaultRowHeight="12.75" x14ac:dyDescent="0.2"/>
  <cols>
    <col min="1" max="1" width="5.140625" style="26" customWidth="1"/>
    <col min="2" max="2" width="11.42578125" style="26" customWidth="1"/>
    <col min="3" max="3" width="11.28515625" style="26" bestFit="1" customWidth="1"/>
    <col min="4" max="4" width="9" style="26" customWidth="1"/>
    <col min="5" max="7" width="9.140625" style="26"/>
    <col min="8" max="8" width="11.5703125" style="26" customWidth="1"/>
    <col min="9" max="9" width="11.85546875" style="26" customWidth="1"/>
    <col min="10" max="13" width="9.140625" style="26"/>
    <col min="14" max="14" width="12.140625" style="26" customWidth="1"/>
    <col min="15" max="15" width="12" style="26" customWidth="1"/>
    <col min="16" max="16" width="11.85546875" style="26" customWidth="1"/>
    <col min="17" max="18" width="9.140625" style="26"/>
    <col min="19" max="19" width="0" style="26" hidden="1" customWidth="1"/>
    <col min="20" max="21" width="9.140625" style="26"/>
    <col min="22" max="22" width="12.140625" style="26" customWidth="1"/>
    <col min="23" max="23" width="16.42578125" style="26" customWidth="1"/>
    <col min="24" max="16384" width="9.140625" style="26"/>
  </cols>
  <sheetData>
    <row r="1" spans="1:19" ht="33.75" customHeight="1" x14ac:dyDescent="0.2">
      <c r="A1" s="359" t="s">
        <v>368</v>
      </c>
      <c r="B1" s="359"/>
      <c r="C1" s="359"/>
      <c r="D1" s="359"/>
      <c r="E1" s="359"/>
      <c r="F1" s="359"/>
      <c r="G1" s="359"/>
      <c r="H1" s="359"/>
      <c r="I1" s="359"/>
      <c r="J1" s="103"/>
      <c r="N1" s="28" t="s">
        <v>409</v>
      </c>
    </row>
    <row r="2" spans="1:19" ht="84.75" customHeight="1" x14ac:dyDescent="0.2">
      <c r="A2" s="102"/>
      <c r="B2" s="102"/>
      <c r="C2" s="102"/>
      <c r="D2" s="102"/>
      <c r="E2" s="102"/>
      <c r="F2" s="102"/>
      <c r="G2" s="102"/>
      <c r="H2" s="102"/>
      <c r="I2" s="102"/>
      <c r="J2" s="103"/>
    </row>
    <row r="3" spans="1:19" ht="15" customHeight="1" x14ac:dyDescent="0.2">
      <c r="A3" s="28" t="s">
        <v>35</v>
      </c>
      <c r="B3" s="29" t="s">
        <v>21</v>
      </c>
      <c r="C3" s="102"/>
      <c r="D3" s="102"/>
      <c r="E3" s="102"/>
      <c r="F3" s="102"/>
      <c r="G3" s="102"/>
      <c r="H3" s="102"/>
      <c r="S3" s="30">
        <v>1</v>
      </c>
    </row>
    <row r="4" spans="1:19" ht="15" customHeight="1" x14ac:dyDescent="0.2">
      <c r="A4" s="102"/>
      <c r="B4" s="29"/>
      <c r="C4" s="102"/>
      <c r="D4" s="102"/>
      <c r="E4" s="102"/>
      <c r="F4" s="102"/>
      <c r="G4" s="102"/>
      <c r="H4" s="102"/>
    </row>
    <row r="5" spans="1:19" ht="15" customHeight="1" x14ac:dyDescent="0.2">
      <c r="A5" s="102"/>
      <c r="B5" s="29"/>
      <c r="C5" s="102"/>
      <c r="D5" s="102"/>
      <c r="E5" s="102"/>
      <c r="F5" s="102"/>
      <c r="G5" s="102"/>
      <c r="H5" s="102"/>
    </row>
    <row r="6" spans="1:19" ht="15" customHeight="1" x14ac:dyDescent="0.2">
      <c r="A6" s="28" t="s">
        <v>28</v>
      </c>
      <c r="B6" s="29" t="s">
        <v>359</v>
      </c>
    </row>
    <row r="7" spans="1:19" ht="15" customHeight="1" x14ac:dyDescent="0.2">
      <c r="B7" s="284" t="s">
        <v>18</v>
      </c>
      <c r="C7" s="313"/>
      <c r="D7" s="313"/>
      <c r="E7" s="285"/>
      <c r="F7" s="303" t="s">
        <v>32</v>
      </c>
      <c r="G7" s="304"/>
      <c r="H7" s="360"/>
      <c r="I7" s="307" t="s">
        <v>91</v>
      </c>
      <c r="J7" s="303" t="s">
        <v>92</v>
      </c>
      <c r="K7" s="305"/>
    </row>
    <row r="8" spans="1:19" ht="15" customHeight="1" x14ac:dyDescent="0.2">
      <c r="B8" s="286"/>
      <c r="C8" s="314"/>
      <c r="D8" s="314"/>
      <c r="E8" s="287"/>
      <c r="F8" s="8" t="s">
        <v>372</v>
      </c>
      <c r="G8" s="8" t="s">
        <v>19</v>
      </c>
      <c r="H8" s="8" t="s">
        <v>397</v>
      </c>
      <c r="I8" s="308"/>
      <c r="J8" s="8" t="str">
        <f>+F8</f>
        <v>$/DU</v>
      </c>
      <c r="K8" s="8" t="s">
        <v>19</v>
      </c>
    </row>
    <row r="9" spans="1:19" ht="15" customHeight="1" x14ac:dyDescent="0.2">
      <c r="B9" s="13" t="s">
        <v>371</v>
      </c>
      <c r="C9" s="14"/>
      <c r="D9" s="14"/>
      <c r="E9" s="15"/>
      <c r="F9" s="10">
        <v>359</v>
      </c>
      <c r="G9" s="178" t="s">
        <v>404</v>
      </c>
      <c r="H9" s="171">
        <v>91.8</v>
      </c>
      <c r="I9" s="12">
        <f>+Summary!$D$17/'Peds &amp; Bikes'!H9</f>
        <v>1.5108932461873636</v>
      </c>
      <c r="J9" s="10">
        <f>+F9*I9</f>
        <v>542.41067538126356</v>
      </c>
      <c r="K9" s="175">
        <f>+Summary!D14</f>
        <v>45352</v>
      </c>
      <c r="S9" s="30"/>
    </row>
    <row r="10" spans="1:19" ht="15" customHeight="1" x14ac:dyDescent="0.2">
      <c r="G10" s="36" t="s">
        <v>407</v>
      </c>
    </row>
    <row r="11" spans="1:19" ht="15" customHeight="1" x14ac:dyDescent="0.2">
      <c r="A11" s="102"/>
      <c r="B11" s="29"/>
      <c r="C11" s="102"/>
      <c r="D11" s="102"/>
      <c r="E11" s="102"/>
      <c r="F11" s="102"/>
      <c r="G11" s="102"/>
      <c r="H11" s="102"/>
      <c r="I11" s="102"/>
      <c r="J11" s="103"/>
    </row>
    <row r="12" spans="1:19" x14ac:dyDescent="0.2">
      <c r="A12" s="28" t="s">
        <v>29</v>
      </c>
      <c r="B12" s="29" t="s">
        <v>242</v>
      </c>
    </row>
    <row r="13" spans="1:19" x14ac:dyDescent="0.2">
      <c r="B13" s="4" t="s">
        <v>23</v>
      </c>
      <c r="C13" s="5"/>
      <c r="D13" s="5"/>
      <c r="E13" s="6"/>
      <c r="F13" s="4" t="s">
        <v>25</v>
      </c>
      <c r="G13" s="7"/>
      <c r="H13" s="8" t="s">
        <v>24</v>
      </c>
      <c r="I13" s="9" t="s">
        <v>370</v>
      </c>
      <c r="J13" s="8" t="s">
        <v>369</v>
      </c>
    </row>
    <row r="14" spans="1:19" ht="15" customHeight="1" x14ac:dyDescent="0.2">
      <c r="F14" s="296" t="str">
        <f>+IF(S14=1,"",IF($S$3=2,INDEX($G$50:$G$86,S14),INDEX($O$50:$O$86,S14)))</f>
        <v/>
      </c>
      <c r="G14" s="297"/>
      <c r="H14" s="84"/>
      <c r="I14" s="3" t="str">
        <f>+IF(OR(F14="FPA",F14="")," ",IF($S$3=2,INDEX($H$50:$H$86,S14),INDEX($P$50:$P$86,S14)))</f>
        <v xml:space="preserve"> </v>
      </c>
      <c r="J14" s="2" t="str">
        <f>+IF(I14=" ","",H14*I14)</f>
        <v/>
      </c>
      <c r="S14" s="30">
        <v>1</v>
      </c>
    </row>
    <row r="15" spans="1:19" ht="15" customHeight="1" x14ac:dyDescent="0.2">
      <c r="F15" s="296" t="str">
        <f>+IF(S15=1,"",IF($S$3=2,INDEX($G$50:$G$86,S15),INDEX($O$50:$O$86,S15)))</f>
        <v/>
      </c>
      <c r="G15" s="297"/>
      <c r="H15" s="84"/>
      <c r="I15" s="3" t="str">
        <f>+IF(OR(F15="FPA",F15="")," ",IF($S$3=2,INDEX($H$50:$H$86,S15),INDEX($P$50:$P$86,S15)))</f>
        <v xml:space="preserve"> </v>
      </c>
      <c r="J15" s="2" t="str">
        <f>+IF(I15=" ","",H15*I15)</f>
        <v/>
      </c>
      <c r="S15" s="30">
        <v>1</v>
      </c>
    </row>
    <row r="16" spans="1:19" ht="15" customHeight="1" x14ac:dyDescent="0.2">
      <c r="F16" s="296" t="str">
        <f>+IF(S16=1,"",IF($S$3=2,INDEX($G$50:$G$86,S16),INDEX($O$50:$O$86,S16)))</f>
        <v/>
      </c>
      <c r="G16" s="297"/>
      <c r="H16" s="84"/>
      <c r="I16" s="3" t="str">
        <f>+IF(OR(F16="FPA",F16="")," ",IF($S$3=2,INDEX($H$50:$H$86,S16),INDEX($P$50:$P$86,S16)))</f>
        <v xml:space="preserve"> </v>
      </c>
      <c r="J16" s="3" t="str">
        <f>+IF(I16=" ","",H16*I16)</f>
        <v/>
      </c>
      <c r="S16" s="30">
        <v>1</v>
      </c>
    </row>
    <row r="17" spans="1:19" ht="15" customHeight="1" x14ac:dyDescent="0.2">
      <c r="E17" s="38" t="str">
        <f>+IF(OR(F14="FPA",F15="FPA",F16="FPA")," Please summarise First Principles Assessment (FPA):","Do not use this line - First Principles Assessment only")</f>
        <v>Do not use this line - First Principles Assessment only</v>
      </c>
      <c r="F17" s="299"/>
      <c r="G17" s="300"/>
      <c r="H17" s="84"/>
      <c r="I17" s="118"/>
      <c r="J17" s="3">
        <f>+IF(I17=" ","",H17*I17)</f>
        <v>0</v>
      </c>
    </row>
    <row r="18" spans="1:19" x14ac:dyDescent="0.2">
      <c r="I18" s="39" t="s">
        <v>26</v>
      </c>
      <c r="J18" s="22">
        <f>SUM(J14:J17)</f>
        <v>0</v>
      </c>
    </row>
    <row r="20" spans="1:19" x14ac:dyDescent="0.2">
      <c r="A20" s="28" t="s">
        <v>30</v>
      </c>
      <c r="B20" s="29" t="s">
        <v>243</v>
      </c>
    </row>
    <row r="21" spans="1:19" x14ac:dyDescent="0.2">
      <c r="B21" s="4" t="s">
        <v>23</v>
      </c>
      <c r="C21" s="5"/>
      <c r="D21" s="5"/>
      <c r="E21" s="6"/>
      <c r="F21" s="4" t="s">
        <v>25</v>
      </c>
      <c r="G21" s="7"/>
      <c r="H21" s="8" t="s">
        <v>24</v>
      </c>
      <c r="I21" s="9" t="str">
        <f>+I13</f>
        <v>DU/unit</v>
      </c>
      <c r="J21" s="9" t="str">
        <f>+J13</f>
        <v>DU's</v>
      </c>
    </row>
    <row r="22" spans="1:19" ht="15" customHeight="1" x14ac:dyDescent="0.2">
      <c r="F22" s="296" t="str">
        <f>+IF(S22=1,"",IF($S$3=2,INDEX($G$50:$G$86,S22),INDEX($O$50:$O$86,S22)))</f>
        <v/>
      </c>
      <c r="G22" s="297"/>
      <c r="H22" s="84"/>
      <c r="I22" s="3" t="str">
        <f>+IF(OR(F22="FPA",F22="")," ",IF($S$3=2,INDEX($H$50:$H$86,S22),INDEX($P$50:$P$86,S22)))</f>
        <v xml:space="preserve"> </v>
      </c>
      <c r="J22" s="2" t="str">
        <f>+IF(I22=" ","",H22*I22)</f>
        <v/>
      </c>
      <c r="S22" s="30">
        <v>1</v>
      </c>
    </row>
    <row r="23" spans="1:19" ht="15" customHeight="1" x14ac:dyDescent="0.2">
      <c r="F23" s="296" t="str">
        <f>+IF(S23=1,"",IF($S$3=2,INDEX($G$50:$G$86,S23),INDEX($O$50:$O$86,S23)))</f>
        <v/>
      </c>
      <c r="G23" s="297"/>
      <c r="H23" s="84"/>
      <c r="I23" s="3" t="str">
        <f>+IF(OR(F23="FPA",F23="")," ",IF($S$3=2,INDEX($H$50:$H$86,S23),INDEX($P$50:$P$86,S23)))</f>
        <v xml:space="preserve"> </v>
      </c>
      <c r="J23" s="2" t="str">
        <f>+IF(I23=" ","",H23*I23)</f>
        <v/>
      </c>
      <c r="S23" s="30">
        <v>1</v>
      </c>
    </row>
    <row r="24" spans="1:19" ht="15" customHeight="1" x14ac:dyDescent="0.2">
      <c r="F24" s="296" t="str">
        <f>+IF(S24=1,"",IF($S$3=2,INDEX($G$50:$G$86,S24),INDEX($O$50:$O$86,S24)))</f>
        <v/>
      </c>
      <c r="G24" s="297"/>
      <c r="H24" s="84"/>
      <c r="I24" s="3" t="str">
        <f>+IF(OR(F24="FPA",F24="")," ",IF($S$3=2,INDEX($H$50:$H$86,S24),INDEX($P$50:$P$86,S24)))</f>
        <v xml:space="preserve"> </v>
      </c>
      <c r="J24" s="3" t="str">
        <f>+IF(I24=" ","",H24*I24)</f>
        <v/>
      </c>
      <c r="S24" s="30">
        <v>1</v>
      </c>
    </row>
    <row r="25" spans="1:19" ht="15" customHeight="1" x14ac:dyDescent="0.2">
      <c r="E25" s="38" t="str">
        <f>+IF(OR(F22="FPA",F23="FPA",F24="FPA")," Please summarise First Principles Assessment (FPA):","Do not use this line - First Principles Assessment only:")</f>
        <v>Do not use this line - First Principles Assessment only:</v>
      </c>
      <c r="F25" s="299"/>
      <c r="G25" s="300"/>
      <c r="H25" s="84"/>
      <c r="I25" s="118"/>
      <c r="J25" s="3">
        <f>+IF(I25=" ","",H25*I25)</f>
        <v>0</v>
      </c>
    </row>
    <row r="26" spans="1:19" x14ac:dyDescent="0.2">
      <c r="I26" s="39" t="s">
        <v>27</v>
      </c>
      <c r="J26" s="22">
        <f>SUM(J22:J25)</f>
        <v>0</v>
      </c>
    </row>
    <row r="28" spans="1:19" x14ac:dyDescent="0.2">
      <c r="A28" s="28" t="s">
        <v>31</v>
      </c>
      <c r="B28" s="29" t="s">
        <v>380</v>
      </c>
    </row>
    <row r="29" spans="1:19" x14ac:dyDescent="0.2">
      <c r="B29" s="284" t="s">
        <v>367</v>
      </c>
      <c r="C29" s="313"/>
      <c r="D29" s="313"/>
      <c r="E29" s="313"/>
      <c r="F29" s="285"/>
      <c r="G29" s="119" t="s">
        <v>373</v>
      </c>
    </row>
    <row r="30" spans="1:19" x14ac:dyDescent="0.2">
      <c r="B30" s="286"/>
      <c r="C30" s="314"/>
      <c r="D30" s="314"/>
      <c r="E30" s="314"/>
      <c r="F30" s="287"/>
      <c r="G30" s="120">
        <f>+K9</f>
        <v>45352</v>
      </c>
    </row>
    <row r="31" spans="1:19" ht="18.75" customHeight="1" x14ac:dyDescent="0.2">
      <c r="B31" s="13" t="s">
        <v>381</v>
      </c>
      <c r="C31" s="14"/>
      <c r="D31" s="14"/>
      <c r="E31" s="122" t="s">
        <v>382</v>
      </c>
      <c r="F31" s="15"/>
      <c r="G31" s="121">
        <f>+IF(J18&gt;J26,(J18-J26)*J9,0)</f>
        <v>0</v>
      </c>
      <c r="H31" s="46" t="str">
        <f>+IF(J26&gt;J18,"No credit in excess of the demand is given","")</f>
        <v/>
      </c>
    </row>
    <row r="32" spans="1:19" x14ac:dyDescent="0.2">
      <c r="A32" s="28"/>
      <c r="B32" s="28"/>
      <c r="C32" s="46"/>
    </row>
    <row r="36" spans="2:16" hidden="1" x14ac:dyDescent="0.2"/>
    <row r="37" spans="2:16" hidden="1" x14ac:dyDescent="0.2">
      <c r="B37" s="55" t="s">
        <v>33</v>
      </c>
    </row>
    <row r="38" spans="2:16" hidden="1" x14ac:dyDescent="0.2"/>
    <row r="39" spans="2:16" hidden="1" x14ac:dyDescent="0.2">
      <c r="B39" s="315" t="s">
        <v>21</v>
      </c>
      <c r="C39" s="316"/>
      <c r="D39" s="316"/>
      <c r="E39" s="317"/>
    </row>
    <row r="40" spans="2:16" hidden="1" x14ac:dyDescent="0.2">
      <c r="B40" s="56" t="s">
        <v>26</v>
      </c>
      <c r="C40" s="34"/>
      <c r="D40" s="34"/>
      <c r="E40" s="35"/>
    </row>
    <row r="41" spans="2:16" hidden="1" x14ac:dyDescent="0.2">
      <c r="B41" s="57" t="s">
        <v>22</v>
      </c>
      <c r="E41" s="58"/>
    </row>
    <row r="42" spans="2:16" hidden="1" x14ac:dyDescent="0.2">
      <c r="B42" s="57" t="s">
        <v>357</v>
      </c>
      <c r="E42" s="58"/>
    </row>
    <row r="43" spans="2:16" ht="12.75" hidden="1" customHeight="1" x14ac:dyDescent="0.2">
      <c r="B43" s="59"/>
      <c r="C43" s="60"/>
      <c r="D43" s="60"/>
      <c r="E43" s="61"/>
    </row>
    <row r="44" spans="2:16" hidden="1" x14ac:dyDescent="0.2"/>
    <row r="45" spans="2:16" hidden="1" x14ac:dyDescent="0.2"/>
    <row r="46" spans="2:16" hidden="1" x14ac:dyDescent="0.2"/>
    <row r="47" spans="2:16" hidden="1" x14ac:dyDescent="0.2"/>
    <row r="48" spans="2:16" hidden="1" x14ac:dyDescent="0.2">
      <c r="B48" s="318" t="s">
        <v>88</v>
      </c>
      <c r="C48" s="319"/>
      <c r="D48" s="319"/>
      <c r="E48" s="319"/>
      <c r="F48" s="319"/>
      <c r="G48" s="319"/>
      <c r="H48" s="320"/>
      <c r="J48" s="364" t="s">
        <v>90</v>
      </c>
      <c r="K48" s="365"/>
      <c r="L48" s="365"/>
      <c r="M48" s="365"/>
      <c r="N48" s="365"/>
      <c r="O48" s="365"/>
      <c r="P48" s="366"/>
    </row>
    <row r="49" spans="2:16" hidden="1" x14ac:dyDescent="0.2">
      <c r="B49" s="361" t="s">
        <v>5</v>
      </c>
      <c r="C49" s="362"/>
      <c r="D49" s="362"/>
      <c r="E49" s="362"/>
      <c r="F49" s="363"/>
      <c r="G49" s="111" t="s">
        <v>6</v>
      </c>
      <c r="H49" s="113" t="s">
        <v>354</v>
      </c>
      <c r="J49" s="361" t="s">
        <v>5</v>
      </c>
      <c r="K49" s="362"/>
      <c r="L49" s="362"/>
      <c r="M49" s="362"/>
      <c r="N49" s="363"/>
      <c r="O49" s="111" t="s">
        <v>6</v>
      </c>
      <c r="P49" s="113" t="str">
        <f>+H49</f>
        <v>EDU/unit</v>
      </c>
    </row>
    <row r="50" spans="2:16" hidden="1" x14ac:dyDescent="0.2">
      <c r="B50" s="31"/>
      <c r="C50" s="43"/>
      <c r="D50" s="43"/>
      <c r="E50" s="43"/>
      <c r="F50" s="43"/>
      <c r="G50" s="31"/>
      <c r="H50" s="65"/>
      <c r="J50" s="31"/>
      <c r="K50" s="43"/>
      <c r="L50" s="43"/>
      <c r="M50" s="43"/>
      <c r="N50" s="43"/>
      <c r="O50" s="31"/>
      <c r="P50" s="65"/>
    </row>
    <row r="51" spans="2:16" hidden="1" x14ac:dyDescent="0.2">
      <c r="B51" s="57" t="s">
        <v>254</v>
      </c>
      <c r="G51" s="89"/>
      <c r="H51" s="74"/>
      <c r="J51" s="57" t="s">
        <v>254</v>
      </c>
      <c r="O51" s="89"/>
      <c r="P51" s="74"/>
    </row>
    <row r="52" spans="2:16" hidden="1" x14ac:dyDescent="0.2">
      <c r="B52" s="57" t="s">
        <v>0</v>
      </c>
      <c r="G52" s="89" t="s">
        <v>7</v>
      </c>
      <c r="H52" s="74">
        <v>1</v>
      </c>
      <c r="J52" s="57" t="s">
        <v>0</v>
      </c>
      <c r="O52" s="89" t="s">
        <v>168</v>
      </c>
      <c r="P52" s="74">
        <v>1</v>
      </c>
    </row>
    <row r="53" spans="2:16" hidden="1" x14ac:dyDescent="0.2">
      <c r="B53" s="57" t="s">
        <v>1</v>
      </c>
      <c r="G53" s="89" t="s">
        <v>7</v>
      </c>
      <c r="H53" s="74">
        <v>1</v>
      </c>
      <c r="J53" s="57" t="s">
        <v>1</v>
      </c>
      <c r="O53" s="89" t="s">
        <v>168</v>
      </c>
      <c r="P53" s="74">
        <v>0.8</v>
      </c>
    </row>
    <row r="54" spans="2:16" hidden="1" x14ac:dyDescent="0.2">
      <c r="B54" s="57" t="s">
        <v>260</v>
      </c>
      <c r="G54" s="89" t="s">
        <v>7</v>
      </c>
      <c r="H54" s="74">
        <v>1</v>
      </c>
      <c r="J54" s="57" t="s">
        <v>260</v>
      </c>
      <c r="O54" s="89" t="s">
        <v>168</v>
      </c>
      <c r="P54" s="74">
        <v>1</v>
      </c>
    </row>
    <row r="55" spans="2:16" hidden="1" x14ac:dyDescent="0.2">
      <c r="B55" s="59"/>
      <c r="C55" s="60"/>
      <c r="D55" s="60"/>
      <c r="E55" s="60"/>
      <c r="F55" s="60"/>
      <c r="G55" s="112"/>
      <c r="H55" s="80"/>
      <c r="J55" s="59"/>
      <c r="K55" s="60"/>
      <c r="L55" s="60"/>
      <c r="M55" s="60"/>
      <c r="N55" s="60"/>
      <c r="O55" s="112"/>
      <c r="P55" s="80"/>
    </row>
    <row r="56" spans="2:16" hidden="1" x14ac:dyDescent="0.2">
      <c r="B56" s="56" t="s">
        <v>269</v>
      </c>
      <c r="C56" s="34"/>
      <c r="D56" s="34"/>
      <c r="E56" s="34"/>
      <c r="F56" s="34"/>
      <c r="G56" s="69"/>
      <c r="H56" s="64"/>
      <c r="J56" s="56" t="s">
        <v>269</v>
      </c>
      <c r="K56" s="34"/>
      <c r="L56" s="34"/>
      <c r="M56" s="34"/>
      <c r="N56" s="34"/>
      <c r="O56" s="69"/>
      <c r="P56" s="64"/>
    </row>
    <row r="57" spans="2:16" hidden="1" x14ac:dyDescent="0.2">
      <c r="B57" s="57" t="s">
        <v>271</v>
      </c>
      <c r="G57" s="89" t="s">
        <v>7</v>
      </c>
      <c r="H57" s="74">
        <v>1</v>
      </c>
      <c r="J57" s="57" t="s">
        <v>271</v>
      </c>
      <c r="O57" s="89" t="s">
        <v>168</v>
      </c>
      <c r="P57" s="74">
        <v>1</v>
      </c>
    </row>
    <row r="58" spans="2:16" hidden="1" x14ac:dyDescent="0.2">
      <c r="B58" s="57" t="s">
        <v>272</v>
      </c>
      <c r="G58" s="89" t="s">
        <v>7</v>
      </c>
      <c r="H58" s="74">
        <v>1</v>
      </c>
      <c r="J58" s="57" t="s">
        <v>272</v>
      </c>
      <c r="O58" s="89" t="s">
        <v>168</v>
      </c>
      <c r="P58" s="74">
        <v>1</v>
      </c>
    </row>
    <row r="59" spans="2:16" hidden="1" x14ac:dyDescent="0.2">
      <c r="B59" s="57" t="s">
        <v>273</v>
      </c>
      <c r="G59" s="89" t="s">
        <v>7</v>
      </c>
      <c r="H59" s="74">
        <v>1</v>
      </c>
      <c r="J59" s="57" t="s">
        <v>273</v>
      </c>
      <c r="O59" s="89" t="s">
        <v>168</v>
      </c>
      <c r="P59" s="74">
        <v>1</v>
      </c>
    </row>
    <row r="60" spans="2:16" hidden="1" x14ac:dyDescent="0.2">
      <c r="B60" s="57"/>
      <c r="G60" s="89"/>
      <c r="H60" s="74"/>
      <c r="J60" s="57"/>
      <c r="O60" s="89"/>
      <c r="P60" s="74"/>
    </row>
    <row r="61" spans="2:16" hidden="1" x14ac:dyDescent="0.2">
      <c r="B61" s="56" t="s">
        <v>277</v>
      </c>
      <c r="C61" s="34"/>
      <c r="D61" s="34"/>
      <c r="E61" s="34"/>
      <c r="F61" s="34"/>
      <c r="G61" s="69"/>
      <c r="H61" s="64"/>
      <c r="J61" s="56" t="s">
        <v>277</v>
      </c>
      <c r="K61" s="34"/>
      <c r="L61" s="34"/>
      <c r="M61" s="34"/>
      <c r="N61" s="34"/>
      <c r="O61" s="69"/>
      <c r="P61" s="64"/>
    </row>
    <row r="62" spans="2:16" hidden="1" x14ac:dyDescent="0.2">
      <c r="B62" s="57" t="s">
        <v>271</v>
      </c>
      <c r="G62" s="89" t="s">
        <v>7</v>
      </c>
      <c r="H62" s="74">
        <v>1</v>
      </c>
      <c r="J62" s="57" t="s">
        <v>271</v>
      </c>
      <c r="O62" s="89" t="s">
        <v>168</v>
      </c>
      <c r="P62" s="74">
        <v>1</v>
      </c>
    </row>
    <row r="63" spans="2:16" hidden="1" x14ac:dyDescent="0.2">
      <c r="B63" s="57"/>
      <c r="G63" s="89"/>
      <c r="H63" s="74"/>
      <c r="J63" s="57"/>
      <c r="O63" s="89"/>
      <c r="P63" s="74"/>
    </row>
    <row r="64" spans="2:16" hidden="1" x14ac:dyDescent="0.2">
      <c r="B64" s="56" t="s">
        <v>278</v>
      </c>
      <c r="C64" s="34"/>
      <c r="D64" s="34"/>
      <c r="E64" s="34"/>
      <c r="F64" s="34"/>
      <c r="G64" s="69"/>
      <c r="H64" s="64"/>
      <c r="J64" s="56" t="s">
        <v>278</v>
      </c>
      <c r="K64" s="34"/>
      <c r="L64" s="34"/>
      <c r="M64" s="34"/>
      <c r="N64" s="34"/>
      <c r="O64" s="69"/>
      <c r="P64" s="64"/>
    </row>
    <row r="65" spans="2:16" hidden="1" x14ac:dyDescent="0.2">
      <c r="B65" s="57" t="s">
        <v>251</v>
      </c>
      <c r="G65" s="89" t="s">
        <v>9</v>
      </c>
      <c r="H65" s="74"/>
      <c r="J65" s="57" t="s">
        <v>251</v>
      </c>
      <c r="O65" s="89" t="s">
        <v>9</v>
      </c>
      <c r="P65" s="74"/>
    </row>
    <row r="66" spans="2:16" hidden="1" x14ac:dyDescent="0.2">
      <c r="B66" s="57" t="s">
        <v>305</v>
      </c>
      <c r="G66" s="89" t="s">
        <v>9</v>
      </c>
      <c r="H66" s="74"/>
      <c r="J66" s="57" t="s">
        <v>305</v>
      </c>
      <c r="O66" s="89" t="s">
        <v>9</v>
      </c>
      <c r="P66" s="74"/>
    </row>
    <row r="67" spans="2:16" hidden="1" x14ac:dyDescent="0.2">
      <c r="B67" s="57" t="s">
        <v>306</v>
      </c>
      <c r="G67" s="89" t="s">
        <v>9</v>
      </c>
      <c r="H67" s="74"/>
      <c r="J67" s="57" t="s">
        <v>306</v>
      </c>
      <c r="O67" s="89" t="s">
        <v>9</v>
      </c>
      <c r="P67" s="74"/>
    </row>
    <row r="68" spans="2:16" hidden="1" x14ac:dyDescent="0.2">
      <c r="B68" s="57" t="s">
        <v>307</v>
      </c>
      <c r="G68" s="89" t="s">
        <v>9</v>
      </c>
      <c r="H68" s="74"/>
      <c r="J68" s="57" t="s">
        <v>307</v>
      </c>
      <c r="O68" s="89" t="s">
        <v>9</v>
      </c>
      <c r="P68" s="74"/>
    </row>
    <row r="69" spans="2:16" hidden="1" x14ac:dyDescent="0.2">
      <c r="B69" s="57"/>
      <c r="G69" s="89"/>
      <c r="H69" s="74"/>
      <c r="J69" s="57"/>
      <c r="O69" s="89"/>
      <c r="P69" s="74"/>
    </row>
    <row r="70" spans="2:16" hidden="1" x14ac:dyDescent="0.2">
      <c r="B70" s="56" t="s">
        <v>282</v>
      </c>
      <c r="C70" s="34"/>
      <c r="D70" s="34"/>
      <c r="E70" s="34"/>
      <c r="F70" s="34"/>
      <c r="G70" s="69"/>
      <c r="H70" s="64"/>
      <c r="J70" s="56" t="s">
        <v>282</v>
      </c>
      <c r="K70" s="34"/>
      <c r="L70" s="34"/>
      <c r="M70" s="34"/>
      <c r="N70" s="34"/>
      <c r="O70" s="69"/>
      <c r="P70" s="64"/>
    </row>
    <row r="71" spans="2:16" hidden="1" x14ac:dyDescent="0.2">
      <c r="B71" s="57" t="s">
        <v>253</v>
      </c>
      <c r="G71" s="89" t="s">
        <v>9</v>
      </c>
      <c r="H71" s="74"/>
      <c r="J71" s="57" t="s">
        <v>253</v>
      </c>
      <c r="O71" s="89" t="s">
        <v>9</v>
      </c>
      <c r="P71" s="74"/>
    </row>
    <row r="72" spans="2:16" hidden="1" x14ac:dyDescent="0.2">
      <c r="B72" s="57" t="s">
        <v>296</v>
      </c>
      <c r="G72" s="89" t="s">
        <v>9</v>
      </c>
      <c r="H72" s="74"/>
      <c r="J72" s="57" t="s">
        <v>296</v>
      </c>
      <c r="O72" s="89" t="s">
        <v>9</v>
      </c>
      <c r="P72" s="74"/>
    </row>
    <row r="73" spans="2:16" hidden="1" x14ac:dyDescent="0.2">
      <c r="B73" s="57" t="s">
        <v>301</v>
      </c>
      <c r="G73" s="89" t="s">
        <v>9</v>
      </c>
      <c r="H73" s="74"/>
      <c r="J73" s="57" t="s">
        <v>301</v>
      </c>
      <c r="O73" s="89" t="s">
        <v>9</v>
      </c>
      <c r="P73" s="74"/>
    </row>
    <row r="74" spans="2:16" hidden="1" x14ac:dyDescent="0.2">
      <c r="B74" s="59"/>
      <c r="C74" s="60"/>
      <c r="D74" s="60"/>
      <c r="E74" s="60"/>
      <c r="F74" s="60"/>
      <c r="G74" s="80"/>
      <c r="H74" s="81"/>
      <c r="J74" s="59"/>
      <c r="K74" s="60"/>
      <c r="L74" s="60"/>
      <c r="M74" s="60"/>
      <c r="N74" s="60"/>
      <c r="O74" s="80"/>
      <c r="P74" s="81"/>
    </row>
    <row r="75" spans="2:16" hidden="1" x14ac:dyDescent="0.2">
      <c r="B75" s="56" t="s">
        <v>287</v>
      </c>
      <c r="G75" s="89"/>
      <c r="H75" s="74"/>
      <c r="J75" s="56" t="s">
        <v>287</v>
      </c>
      <c r="O75" s="89"/>
      <c r="P75" s="74"/>
    </row>
    <row r="76" spans="2:16" hidden="1" x14ac:dyDescent="0.2">
      <c r="B76" s="57" t="s">
        <v>294</v>
      </c>
      <c r="G76" s="89" t="s">
        <v>9</v>
      </c>
      <c r="H76" s="74"/>
      <c r="J76" s="57" t="s">
        <v>294</v>
      </c>
      <c r="O76" s="89" t="s">
        <v>9</v>
      </c>
      <c r="P76" s="74"/>
    </row>
    <row r="77" spans="2:16" hidden="1" x14ac:dyDescent="0.2">
      <c r="B77" s="57" t="s">
        <v>296</v>
      </c>
      <c r="G77" s="89" t="s">
        <v>9</v>
      </c>
      <c r="H77" s="74"/>
      <c r="J77" s="57" t="s">
        <v>296</v>
      </c>
      <c r="O77" s="89" t="s">
        <v>9</v>
      </c>
      <c r="P77" s="74"/>
    </row>
    <row r="78" spans="2:16" hidden="1" x14ac:dyDescent="0.2">
      <c r="B78" s="57" t="s">
        <v>297</v>
      </c>
      <c r="G78" s="89" t="s">
        <v>9</v>
      </c>
      <c r="H78" s="74"/>
      <c r="J78" s="57" t="s">
        <v>297</v>
      </c>
      <c r="O78" s="89" t="s">
        <v>9</v>
      </c>
      <c r="P78" s="74"/>
    </row>
    <row r="79" spans="2:16" hidden="1" x14ac:dyDescent="0.2">
      <c r="B79" s="57" t="s">
        <v>295</v>
      </c>
      <c r="G79" s="89" t="s">
        <v>7</v>
      </c>
      <c r="H79" s="74">
        <v>1</v>
      </c>
      <c r="J79" s="57" t="s">
        <v>295</v>
      </c>
      <c r="O79" s="89" t="s">
        <v>168</v>
      </c>
      <c r="P79" s="74">
        <v>1</v>
      </c>
    </row>
    <row r="80" spans="2:16" hidden="1" x14ac:dyDescent="0.2">
      <c r="B80" s="57" t="s">
        <v>299</v>
      </c>
      <c r="G80" s="89" t="s">
        <v>7</v>
      </c>
      <c r="H80" s="74">
        <v>1</v>
      </c>
      <c r="J80" s="57" t="s">
        <v>299</v>
      </c>
      <c r="O80" s="89" t="s">
        <v>168</v>
      </c>
      <c r="P80" s="74">
        <v>1</v>
      </c>
    </row>
    <row r="81" spans="2:16" hidden="1" x14ac:dyDescent="0.2">
      <c r="B81" s="57" t="s">
        <v>300</v>
      </c>
      <c r="G81" s="89" t="s">
        <v>7</v>
      </c>
      <c r="H81" s="74">
        <v>1</v>
      </c>
      <c r="J81" s="57" t="s">
        <v>300</v>
      </c>
      <c r="O81" s="89" t="s">
        <v>168</v>
      </c>
      <c r="P81" s="74">
        <v>1</v>
      </c>
    </row>
    <row r="82" spans="2:16" hidden="1" x14ac:dyDescent="0.2">
      <c r="B82" s="57"/>
      <c r="G82" s="89"/>
      <c r="H82" s="74"/>
      <c r="J82" s="57"/>
      <c r="O82" s="89"/>
      <c r="P82" s="74"/>
    </row>
    <row r="83" spans="2:16" hidden="1" x14ac:dyDescent="0.2">
      <c r="B83" s="56" t="s">
        <v>291</v>
      </c>
      <c r="C83" s="34"/>
      <c r="D83" s="34"/>
      <c r="E83" s="34"/>
      <c r="F83" s="34"/>
      <c r="G83" s="69"/>
      <c r="H83" s="64"/>
      <c r="J83" s="56" t="s">
        <v>291</v>
      </c>
      <c r="K83" s="34"/>
      <c r="L83" s="34"/>
      <c r="M83" s="34"/>
      <c r="N83" s="34"/>
      <c r="O83" s="69"/>
      <c r="P83" s="64"/>
    </row>
    <row r="84" spans="2:16" hidden="1" x14ac:dyDescent="0.2">
      <c r="B84" s="57" t="s">
        <v>318</v>
      </c>
      <c r="G84" s="89" t="s">
        <v>7</v>
      </c>
      <c r="H84" s="74">
        <v>1</v>
      </c>
      <c r="J84" s="57" t="s">
        <v>318</v>
      </c>
      <c r="O84" s="89" t="s">
        <v>168</v>
      </c>
      <c r="P84" s="74">
        <v>0.8</v>
      </c>
    </row>
    <row r="85" spans="2:16" hidden="1" x14ac:dyDescent="0.2">
      <c r="B85" s="57" t="s">
        <v>322</v>
      </c>
      <c r="G85" s="89" t="s">
        <v>7</v>
      </c>
      <c r="H85" s="74">
        <v>1</v>
      </c>
      <c r="J85" s="57" t="s">
        <v>322</v>
      </c>
      <c r="O85" s="89" t="s">
        <v>168</v>
      </c>
      <c r="P85" s="74">
        <v>0.8</v>
      </c>
    </row>
    <row r="86" spans="2:16" hidden="1" x14ac:dyDescent="0.2">
      <c r="B86" s="59" t="s">
        <v>323</v>
      </c>
      <c r="C86" s="60"/>
      <c r="D86" s="60"/>
      <c r="E86" s="60"/>
      <c r="F86" s="60"/>
      <c r="G86" s="112" t="s">
        <v>7</v>
      </c>
      <c r="H86" s="80">
        <v>1</v>
      </c>
      <c r="J86" s="59" t="s">
        <v>323</v>
      </c>
      <c r="K86" s="60"/>
      <c r="L86" s="60"/>
      <c r="M86" s="60"/>
      <c r="N86" s="60"/>
      <c r="O86" s="112" t="s">
        <v>168</v>
      </c>
      <c r="P86" s="80">
        <v>0.8</v>
      </c>
    </row>
    <row r="87" spans="2:16" hidden="1" x14ac:dyDescent="0.2"/>
    <row r="88" spans="2:16" hidden="1" x14ac:dyDescent="0.2"/>
    <row r="89" spans="2:16" hidden="1" x14ac:dyDescent="0.2"/>
    <row r="90" spans="2:16" hidden="1" x14ac:dyDescent="0.2"/>
    <row r="91" spans="2:16" hidden="1" x14ac:dyDescent="0.2"/>
    <row r="92" spans="2:16" hidden="1" x14ac:dyDescent="0.2"/>
    <row r="93" spans="2:16" hidden="1" x14ac:dyDescent="0.2"/>
    <row r="94" spans="2:16" hidden="1" x14ac:dyDescent="0.2"/>
    <row r="95" spans="2:16" hidden="1" x14ac:dyDescent="0.2"/>
    <row r="96" spans="2:1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spans="10:11" hidden="1" x14ac:dyDescent="0.2"/>
    <row r="130" spans="10:11" hidden="1" x14ac:dyDescent="0.2"/>
    <row r="131" spans="10:11" hidden="1" x14ac:dyDescent="0.2"/>
    <row r="132" spans="10:11" hidden="1" x14ac:dyDescent="0.2"/>
    <row r="133" spans="10:11" hidden="1" x14ac:dyDescent="0.2"/>
    <row r="134" spans="10:11" hidden="1" x14ac:dyDescent="0.2"/>
    <row r="135" spans="10:11" hidden="1" x14ac:dyDescent="0.2"/>
    <row r="136" spans="10:11" hidden="1" x14ac:dyDescent="0.2"/>
    <row r="137" spans="10:11" hidden="1" x14ac:dyDescent="0.2"/>
    <row r="138" spans="10:11" hidden="1" x14ac:dyDescent="0.2"/>
    <row r="139" spans="10:11" hidden="1" x14ac:dyDescent="0.2"/>
    <row r="140" spans="10:11" hidden="1" x14ac:dyDescent="0.2"/>
    <row r="141" spans="10:11" hidden="1" x14ac:dyDescent="0.2"/>
    <row r="142" spans="10:11" hidden="1" x14ac:dyDescent="0.2"/>
    <row r="143" spans="10:11" hidden="1" x14ac:dyDescent="0.2"/>
    <row r="144" spans="10:11" hidden="1" x14ac:dyDescent="0.2">
      <c r="J144" s="27"/>
      <c r="K144" s="27"/>
    </row>
    <row r="145" spans="10:11" hidden="1" x14ac:dyDescent="0.2">
      <c r="J145" s="27"/>
      <c r="K145" s="27"/>
    </row>
    <row r="146" spans="10:11" hidden="1" x14ac:dyDescent="0.2">
      <c r="J146" s="27"/>
      <c r="K146" s="27"/>
    </row>
    <row r="147" spans="10:11" hidden="1" x14ac:dyDescent="0.2">
      <c r="J147" s="27"/>
      <c r="K147" s="27"/>
    </row>
    <row r="148" spans="10:11" hidden="1" x14ac:dyDescent="0.2">
      <c r="J148" s="27"/>
      <c r="K148" s="27"/>
    </row>
    <row r="149" spans="10:11" hidden="1" x14ac:dyDescent="0.2">
      <c r="J149" s="27"/>
      <c r="K149" s="27"/>
    </row>
    <row r="150" spans="10:11" hidden="1" x14ac:dyDescent="0.2">
      <c r="J150" s="27"/>
      <c r="K150" s="27"/>
    </row>
    <row r="151" spans="10:11" hidden="1" x14ac:dyDescent="0.2">
      <c r="J151" s="27"/>
      <c r="K151" s="27"/>
    </row>
    <row r="152" spans="10:11" hidden="1" x14ac:dyDescent="0.2">
      <c r="J152" s="27"/>
      <c r="K152" s="27"/>
    </row>
    <row r="153" spans="10:11" hidden="1" x14ac:dyDescent="0.2">
      <c r="J153" s="27"/>
      <c r="K153" s="27"/>
    </row>
    <row r="154" spans="10:11" hidden="1" x14ac:dyDescent="0.2">
      <c r="J154" s="27"/>
      <c r="K154" s="27"/>
    </row>
    <row r="155" spans="10:11" hidden="1" x14ac:dyDescent="0.2">
      <c r="J155" s="27"/>
      <c r="K155" s="27"/>
    </row>
    <row r="156" spans="10:11" hidden="1" x14ac:dyDescent="0.2">
      <c r="J156" s="27"/>
      <c r="K156" s="27"/>
    </row>
    <row r="157" spans="10:11" hidden="1" x14ac:dyDescent="0.2">
      <c r="J157" s="27"/>
      <c r="K157" s="27"/>
    </row>
    <row r="158" spans="10:11" hidden="1" x14ac:dyDescent="0.2">
      <c r="J158" s="27"/>
      <c r="K158" s="27"/>
    </row>
    <row r="159" spans="10:11" hidden="1" x14ac:dyDescent="0.2">
      <c r="J159" s="27"/>
      <c r="K159" s="27"/>
    </row>
    <row r="160" spans="10:11" hidden="1" x14ac:dyDescent="0.2">
      <c r="J160" s="27"/>
      <c r="K160" s="27"/>
    </row>
    <row r="161" spans="10:11" hidden="1" x14ac:dyDescent="0.2">
      <c r="J161" s="27"/>
      <c r="K161" s="27"/>
    </row>
    <row r="162" spans="10:11" hidden="1" x14ac:dyDescent="0.2">
      <c r="J162" s="27"/>
      <c r="K162" s="27"/>
    </row>
    <row r="163" spans="10:11" hidden="1" x14ac:dyDescent="0.2">
      <c r="J163" s="27"/>
      <c r="K163" s="27"/>
    </row>
    <row r="164" spans="10:11" hidden="1" x14ac:dyDescent="0.2">
      <c r="J164" s="27"/>
      <c r="K164" s="27"/>
    </row>
    <row r="165" spans="10:11" hidden="1" x14ac:dyDescent="0.2"/>
    <row r="166" spans="10:11" hidden="1" x14ac:dyDescent="0.2"/>
    <row r="167" spans="10:11" hidden="1" x14ac:dyDescent="0.2"/>
    <row r="168" spans="10:11" hidden="1" x14ac:dyDescent="0.2"/>
    <row r="169" spans="10:11" hidden="1" x14ac:dyDescent="0.2"/>
    <row r="170" spans="10:11" hidden="1" x14ac:dyDescent="0.2"/>
    <row r="171" spans="10:11" hidden="1" x14ac:dyDescent="0.2"/>
    <row r="172" spans="10:11" hidden="1" x14ac:dyDescent="0.2"/>
  </sheetData>
  <sheetProtection password="CDF4" sheet="1" objects="1" scenarios="1"/>
  <mergeCells count="19">
    <mergeCell ref="F23:G23"/>
    <mergeCell ref="F24:G24"/>
    <mergeCell ref="J7:K7"/>
    <mergeCell ref="B49:F49"/>
    <mergeCell ref="J49:N49"/>
    <mergeCell ref="B29:F30"/>
    <mergeCell ref="B39:E39"/>
    <mergeCell ref="F25:G25"/>
    <mergeCell ref="B48:H48"/>
    <mergeCell ref="J48:P48"/>
    <mergeCell ref="F17:G17"/>
    <mergeCell ref="F22:G22"/>
    <mergeCell ref="A1:I1"/>
    <mergeCell ref="F14:G14"/>
    <mergeCell ref="F15:G15"/>
    <mergeCell ref="F16:G16"/>
    <mergeCell ref="F7:H7"/>
    <mergeCell ref="I7:I8"/>
    <mergeCell ref="B7:E8"/>
  </mergeCells>
  <phoneticPr fontId="4" type="noConversion"/>
  <pageMargins left="0.75" right="0.75" top="1" bottom="1" header="0.5" footer="0.5"/>
  <pageSetup paperSize="9" scale="74" orientation="landscape" blackAndWhite="1" horizontalDpi="300" verticalDpi="300" r:id="rId1"/>
  <headerFooter alignWithMargins="0"/>
  <ignoredErrors>
    <ignoredError sqref="A3 A6 A12 A20 A2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72" r:id="rId4" name="Drop Down 12">
              <controlPr defaultSize="0" autoLine="0" autoPict="0">
                <anchor moveWithCells="1">
                  <from>
                    <xdr:col>1</xdr:col>
                    <xdr:colOff>9525</xdr:colOff>
                    <xdr:row>13</xdr:row>
                    <xdr:rowOff>0</xdr:rowOff>
                  </from>
                  <to>
                    <xdr:col>5</xdr:col>
                    <xdr:colOff>0</xdr:colOff>
                    <xdr:row>14</xdr:row>
                    <xdr:rowOff>9525</xdr:rowOff>
                  </to>
                </anchor>
              </controlPr>
            </control>
          </mc:Choice>
        </mc:AlternateContent>
        <mc:AlternateContent xmlns:mc="http://schemas.openxmlformats.org/markup-compatibility/2006">
          <mc:Choice Requires="x14">
            <control shapeId="15373" r:id="rId5" name="Drop Down 13">
              <controlPr defaultSize="0" autoLine="0" autoPict="0">
                <anchor moveWithCells="1">
                  <from>
                    <xdr:col>1</xdr:col>
                    <xdr:colOff>9525</xdr:colOff>
                    <xdr:row>13</xdr:row>
                    <xdr:rowOff>200025</xdr:rowOff>
                  </from>
                  <to>
                    <xdr:col>5</xdr:col>
                    <xdr:colOff>0</xdr:colOff>
                    <xdr:row>15</xdr:row>
                    <xdr:rowOff>19050</xdr:rowOff>
                  </to>
                </anchor>
              </controlPr>
            </control>
          </mc:Choice>
        </mc:AlternateContent>
        <mc:AlternateContent xmlns:mc="http://schemas.openxmlformats.org/markup-compatibility/2006">
          <mc:Choice Requires="x14">
            <control shapeId="15374" r:id="rId6" name="Drop Down 14">
              <controlPr defaultSize="0" autoLine="0" autoPict="0">
                <anchor moveWithCells="1">
                  <from>
                    <xdr:col>1</xdr:col>
                    <xdr:colOff>9525</xdr:colOff>
                    <xdr:row>15</xdr:row>
                    <xdr:rowOff>0</xdr:rowOff>
                  </from>
                  <to>
                    <xdr:col>5</xdr:col>
                    <xdr:colOff>0</xdr:colOff>
                    <xdr:row>16</xdr:row>
                    <xdr:rowOff>9525</xdr:rowOff>
                  </to>
                </anchor>
              </controlPr>
            </control>
          </mc:Choice>
        </mc:AlternateContent>
        <mc:AlternateContent xmlns:mc="http://schemas.openxmlformats.org/markup-compatibility/2006">
          <mc:Choice Requires="x14">
            <control shapeId="15375" r:id="rId7" name="Drop Down 15">
              <controlPr defaultSize="0" autoLine="0" autoPict="0">
                <anchor moveWithCells="1">
                  <from>
                    <xdr:col>1</xdr:col>
                    <xdr:colOff>9525</xdr:colOff>
                    <xdr:row>21</xdr:row>
                    <xdr:rowOff>0</xdr:rowOff>
                  </from>
                  <to>
                    <xdr:col>5</xdr:col>
                    <xdr:colOff>19050</xdr:colOff>
                    <xdr:row>22</xdr:row>
                    <xdr:rowOff>9525</xdr:rowOff>
                  </to>
                </anchor>
              </controlPr>
            </control>
          </mc:Choice>
        </mc:AlternateContent>
        <mc:AlternateContent xmlns:mc="http://schemas.openxmlformats.org/markup-compatibility/2006">
          <mc:Choice Requires="x14">
            <control shapeId="15376" r:id="rId8" name="Drop Down 16">
              <controlPr defaultSize="0" autoLine="0" autoPict="0">
                <anchor moveWithCells="1">
                  <from>
                    <xdr:col>1</xdr:col>
                    <xdr:colOff>9525</xdr:colOff>
                    <xdr:row>22</xdr:row>
                    <xdr:rowOff>0</xdr:rowOff>
                  </from>
                  <to>
                    <xdr:col>5</xdr:col>
                    <xdr:colOff>9525</xdr:colOff>
                    <xdr:row>23</xdr:row>
                    <xdr:rowOff>9525</xdr:rowOff>
                  </to>
                </anchor>
              </controlPr>
            </control>
          </mc:Choice>
        </mc:AlternateContent>
        <mc:AlternateContent xmlns:mc="http://schemas.openxmlformats.org/markup-compatibility/2006">
          <mc:Choice Requires="x14">
            <control shapeId="15377" r:id="rId9" name="Drop Down 17">
              <controlPr defaultSize="0" autoLine="0" autoPict="0">
                <anchor moveWithCells="1">
                  <from>
                    <xdr:col>1</xdr:col>
                    <xdr:colOff>9525</xdr:colOff>
                    <xdr:row>23</xdr:row>
                    <xdr:rowOff>0</xdr:rowOff>
                  </from>
                  <to>
                    <xdr:col>5</xdr:col>
                    <xdr:colOff>19050</xdr:colOff>
                    <xdr:row>24</xdr:row>
                    <xdr:rowOff>9525</xdr:rowOff>
                  </to>
                </anchor>
              </controlPr>
            </control>
          </mc:Choice>
        </mc:AlternateContent>
        <mc:AlternateContent xmlns:mc="http://schemas.openxmlformats.org/markup-compatibility/2006">
          <mc:Choice Requires="x14">
            <control shapeId="15378" r:id="rId10" name="Drop Down 18">
              <controlPr defaultSize="0" autoLine="0" autoPict="0">
                <anchor moveWithCells="1">
                  <from>
                    <xdr:col>1</xdr:col>
                    <xdr:colOff>9525</xdr:colOff>
                    <xdr:row>23</xdr:row>
                    <xdr:rowOff>0</xdr:rowOff>
                  </from>
                  <to>
                    <xdr:col>5</xdr:col>
                    <xdr:colOff>0</xdr:colOff>
                    <xdr:row>24</xdr:row>
                    <xdr:rowOff>9525</xdr:rowOff>
                  </to>
                </anchor>
              </controlPr>
            </control>
          </mc:Choice>
        </mc:AlternateContent>
        <mc:AlternateContent xmlns:mc="http://schemas.openxmlformats.org/markup-compatibility/2006">
          <mc:Choice Requires="x14">
            <control shapeId="15379" r:id="rId11" name="Drop Down 19">
              <controlPr defaultSize="0" autoLine="0" autoPict="0">
                <anchor moveWithCells="1">
                  <from>
                    <xdr:col>3</xdr:col>
                    <xdr:colOff>95250</xdr:colOff>
                    <xdr:row>2</xdr:row>
                    <xdr:rowOff>57150</xdr:rowOff>
                  </from>
                  <to>
                    <xdr:col>7</xdr:col>
                    <xdr:colOff>381000</xdr:colOff>
                    <xdr:row>3</xdr:row>
                    <xdr:rowOff>66675</xdr:rowOff>
                  </to>
                </anchor>
              </controlPr>
            </control>
          </mc:Choice>
        </mc:AlternateContent>
        <mc:AlternateContent xmlns:mc="http://schemas.openxmlformats.org/markup-compatibility/2006">
          <mc:Choice Requires="x14">
            <control shapeId="15381" r:id="rId12" name="Button 21">
              <controlPr defaultSize="0" print="0" autoFill="0" autoPict="0" macro="[0]!Pedestrian">
                <anchor moveWithCells="1" sizeWithCells="1">
                  <from>
                    <xdr:col>12</xdr:col>
                    <xdr:colOff>266700</xdr:colOff>
                    <xdr:row>1</xdr:row>
                    <xdr:rowOff>142875</xdr:rowOff>
                  </from>
                  <to>
                    <xdr:col>13</xdr:col>
                    <xdr:colOff>314325</xdr:colOff>
                    <xdr:row>1</xdr:row>
                    <xdr:rowOff>542925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F173"/>
  <sheetViews>
    <sheetView showGridLines="0" zoomScale="75" workbookViewId="0">
      <selection activeCell="H15" sqref="H15"/>
    </sheetView>
  </sheetViews>
  <sheetFormatPr defaultRowHeight="12.75" x14ac:dyDescent="0.2"/>
  <cols>
    <col min="1" max="1" width="5.140625" style="26" customWidth="1"/>
    <col min="2" max="2" width="11.42578125" style="26" customWidth="1"/>
    <col min="3" max="3" width="11.28515625" style="26" bestFit="1" customWidth="1"/>
    <col min="4" max="4" width="9" style="26" customWidth="1"/>
    <col min="5" max="6" width="9.140625" style="26"/>
    <col min="7" max="7" width="10.42578125" style="26" customWidth="1"/>
    <col min="8" max="8" width="11.5703125" style="26" customWidth="1"/>
    <col min="9" max="9" width="11.85546875" style="26" customWidth="1"/>
    <col min="10" max="13" width="9.140625" style="26"/>
    <col min="14" max="14" width="12.140625" style="26" customWidth="1"/>
    <col min="15" max="15" width="12" style="26" customWidth="1"/>
    <col min="16" max="16" width="11.85546875" style="26" customWidth="1"/>
    <col min="17" max="18" width="9.140625" style="26"/>
    <col min="19" max="19" width="0" style="26" hidden="1" customWidth="1"/>
    <col min="20" max="21" width="9.140625" style="26"/>
    <col min="22" max="22" width="12.140625" style="26" customWidth="1"/>
    <col min="23" max="23" width="16.42578125" style="26" customWidth="1"/>
    <col min="24" max="16384" width="9.140625" style="26"/>
  </cols>
  <sheetData>
    <row r="1" spans="1:19" ht="33.75" customHeight="1" x14ac:dyDescent="0.2">
      <c r="A1" s="359" t="s">
        <v>241</v>
      </c>
      <c r="B1" s="359"/>
      <c r="C1" s="359"/>
      <c r="D1" s="359"/>
      <c r="E1" s="359"/>
      <c r="F1" s="359"/>
      <c r="G1" s="359"/>
      <c r="H1" s="359"/>
      <c r="I1" s="359"/>
      <c r="J1" s="103"/>
      <c r="N1" s="28" t="s">
        <v>405</v>
      </c>
    </row>
    <row r="2" spans="1:19" ht="68.25" customHeight="1" x14ac:dyDescent="0.2">
      <c r="A2" s="102"/>
      <c r="B2" s="102"/>
      <c r="C2" s="102"/>
      <c r="D2" s="102"/>
      <c r="E2" s="102"/>
      <c r="F2" s="102"/>
      <c r="G2" s="102"/>
      <c r="H2" s="102"/>
      <c r="I2" s="102"/>
      <c r="J2" s="103"/>
    </row>
    <row r="3" spans="1:19" ht="15" customHeight="1" x14ac:dyDescent="0.2">
      <c r="A3" s="28" t="s">
        <v>35</v>
      </c>
      <c r="B3" s="29" t="s">
        <v>21</v>
      </c>
      <c r="C3" s="102"/>
      <c r="D3" s="102"/>
      <c r="E3" s="102"/>
      <c r="F3" s="102"/>
      <c r="G3" s="102"/>
      <c r="H3" s="102"/>
      <c r="I3" s="102"/>
      <c r="J3" s="103"/>
      <c r="S3" s="30">
        <v>1</v>
      </c>
    </row>
    <row r="4" spans="1:19" ht="15" customHeight="1" x14ac:dyDescent="0.2">
      <c r="A4" s="102"/>
      <c r="B4" s="29"/>
      <c r="C4" s="102"/>
      <c r="D4" s="102"/>
      <c r="E4" s="102"/>
      <c r="F4" s="102"/>
      <c r="G4" s="102"/>
      <c r="H4" s="102"/>
      <c r="I4" s="102"/>
      <c r="J4" s="103"/>
    </row>
    <row r="5" spans="1:19" ht="15" customHeight="1" x14ac:dyDescent="0.2">
      <c r="A5" s="102"/>
      <c r="B5" s="29"/>
      <c r="C5" s="102"/>
      <c r="D5" s="102"/>
      <c r="E5" s="102"/>
      <c r="F5" s="102"/>
      <c r="G5" s="102"/>
      <c r="H5" s="102"/>
      <c r="I5" s="102"/>
      <c r="J5" s="103"/>
    </row>
    <row r="6" spans="1:19" ht="15" customHeight="1" x14ac:dyDescent="0.2">
      <c r="A6" s="28" t="s">
        <v>28</v>
      </c>
      <c r="B6" s="29" t="s">
        <v>244</v>
      </c>
    </row>
    <row r="7" spans="1:19" ht="15" customHeight="1" x14ac:dyDescent="0.2">
      <c r="B7" s="284" t="s">
        <v>18</v>
      </c>
      <c r="C7" s="313"/>
      <c r="D7" s="313"/>
      <c r="E7" s="285"/>
      <c r="F7" s="303" t="s">
        <v>32</v>
      </c>
      <c r="G7" s="304"/>
      <c r="H7" s="304"/>
      <c r="I7" s="358"/>
      <c r="J7" s="307" t="s">
        <v>91</v>
      </c>
      <c r="K7" s="303" t="s">
        <v>92</v>
      </c>
      <c r="L7" s="305"/>
      <c r="M7" s="371" t="s">
        <v>441</v>
      </c>
    </row>
    <row r="8" spans="1:19" ht="15" customHeight="1" x14ac:dyDescent="0.2">
      <c r="B8" s="286"/>
      <c r="C8" s="314"/>
      <c r="D8" s="314"/>
      <c r="E8" s="287"/>
      <c r="F8" s="8" t="s">
        <v>79</v>
      </c>
      <c r="G8" s="8" t="s">
        <v>410</v>
      </c>
      <c r="H8" s="8" t="s">
        <v>19</v>
      </c>
      <c r="I8" s="8" t="s">
        <v>397</v>
      </c>
      <c r="J8" s="308"/>
      <c r="K8" s="182" t="s">
        <v>410</v>
      </c>
      <c r="L8" s="8" t="s">
        <v>19</v>
      </c>
      <c r="M8" s="308"/>
    </row>
    <row r="9" spans="1:19" ht="15" customHeight="1" x14ac:dyDescent="0.2">
      <c r="F9" s="183" t="s">
        <v>249</v>
      </c>
      <c r="G9" s="10">
        <f>+INDEX(E51:E54,S9)</f>
        <v>0</v>
      </c>
      <c r="H9" s="178" t="s">
        <v>404</v>
      </c>
      <c r="I9" s="171">
        <v>91.8</v>
      </c>
      <c r="J9" s="12">
        <f>+Summary!$D$17/Roads!I9</f>
        <v>1.5108932461873636</v>
      </c>
      <c r="K9" s="10">
        <f>+$J$9*G9</f>
        <v>0</v>
      </c>
      <c r="L9" s="177">
        <f>+Summary!D14</f>
        <v>45352</v>
      </c>
      <c r="M9" s="10">
        <f>+INDEX(G51:G54,S9)</f>
        <v>0</v>
      </c>
      <c r="S9" s="30">
        <v>1</v>
      </c>
    </row>
    <row r="10" spans="1:19" ht="15" customHeight="1" x14ac:dyDescent="0.2">
      <c r="B10" s="36"/>
      <c r="F10" s="183" t="s">
        <v>250</v>
      </c>
      <c r="G10" s="10">
        <f>+INDEX(F51:F54,S9)</f>
        <v>0</v>
      </c>
      <c r="H10" s="178" t="str">
        <f>+H9</f>
        <v>Jun '08</v>
      </c>
      <c r="I10" s="171">
        <v>91.8</v>
      </c>
      <c r="J10" s="12">
        <f>+J9</f>
        <v>1.5108932461873636</v>
      </c>
      <c r="K10" s="10">
        <f>+$J$9*G10</f>
        <v>0</v>
      </c>
      <c r="L10" s="177">
        <f>+L9</f>
        <v>45352</v>
      </c>
      <c r="M10" s="10">
        <f>+INDEX(H51:H54,S9)</f>
        <v>0</v>
      </c>
    </row>
    <row r="11" spans="1:19" ht="15" customHeight="1" x14ac:dyDescent="0.2">
      <c r="A11" s="102"/>
      <c r="B11" s="29"/>
      <c r="C11" s="102"/>
      <c r="D11" s="102"/>
      <c r="E11" s="102"/>
      <c r="F11" s="36" t="s">
        <v>407</v>
      </c>
      <c r="I11" s="102"/>
      <c r="J11" s="103"/>
    </row>
    <row r="13" spans="1:19" x14ac:dyDescent="0.2">
      <c r="A13" s="28" t="s">
        <v>29</v>
      </c>
      <c r="B13" s="29" t="s">
        <v>242</v>
      </c>
    </row>
    <row r="14" spans="1:19" x14ac:dyDescent="0.2">
      <c r="B14" s="4" t="s">
        <v>23</v>
      </c>
      <c r="C14" s="5"/>
      <c r="D14" s="5"/>
      <c r="E14" s="6"/>
      <c r="F14" s="4" t="s">
        <v>25</v>
      </c>
      <c r="G14" s="7"/>
      <c r="H14" s="8" t="s">
        <v>24</v>
      </c>
      <c r="I14" s="9" t="s">
        <v>257</v>
      </c>
      <c r="J14" s="8" t="s">
        <v>313</v>
      </c>
    </row>
    <row r="15" spans="1:19" ht="15" customHeight="1" x14ac:dyDescent="0.2">
      <c r="F15" s="296" t="str">
        <f>+IF(S15=1,"",INDEX($AE$59:$AE$152,S15))</f>
        <v/>
      </c>
      <c r="G15" s="297"/>
      <c r="H15" s="84"/>
      <c r="I15" s="1" t="str">
        <f>+IF(OR(F15="FPA",F15="")," ",INDEX($AF$59:$AF$152,S15))</f>
        <v xml:space="preserve"> </v>
      </c>
      <c r="J15" s="2" t="str">
        <f>+IF(I15=" ","",H15*I15)</f>
        <v/>
      </c>
      <c r="S15" s="30">
        <v>1</v>
      </c>
    </row>
    <row r="16" spans="1:19" ht="15" customHeight="1" x14ac:dyDescent="0.2">
      <c r="F16" s="296" t="str">
        <f>+IF(S16=1,"",INDEX($AE$59:$AE$152,S16))</f>
        <v/>
      </c>
      <c r="G16" s="297"/>
      <c r="H16" s="84"/>
      <c r="I16" s="1" t="str">
        <f>+IF(OR(F16="FPA",F16="")," ",INDEX($AF$59:$AF$152,S16))</f>
        <v xml:space="preserve"> </v>
      </c>
      <c r="J16" s="2" t="str">
        <f>+IF(I16=" ","",H16*I16)</f>
        <v/>
      </c>
      <c r="S16" s="30">
        <v>1</v>
      </c>
    </row>
    <row r="17" spans="1:19" ht="15" customHeight="1" x14ac:dyDescent="0.2">
      <c r="F17" s="296" t="str">
        <f>+IF(S17=1,"",INDEX($AE$59:$AE$152,S17))</f>
        <v/>
      </c>
      <c r="G17" s="297"/>
      <c r="H17" s="84"/>
      <c r="I17" s="1" t="str">
        <f>+IF(OR(F17="FPA",F17="")," ",INDEX($AF$59:$AF$152,S17))</f>
        <v xml:space="preserve"> </v>
      </c>
      <c r="J17" s="3" t="str">
        <f>+IF(I17=" ","",H17*I17)</f>
        <v/>
      </c>
      <c r="S17" s="30">
        <v>1</v>
      </c>
    </row>
    <row r="18" spans="1:19" ht="15" customHeight="1" x14ac:dyDescent="0.2">
      <c r="E18" s="38" t="str">
        <f>+IF(OR(F15="FPA",F16="FPA",F17="FPA")," Please summarise First Principles Assessment (FPA):","Do not use this line - First Principles Assessment only")</f>
        <v>Do not use this line - First Principles Assessment only</v>
      </c>
      <c r="F18" s="299"/>
      <c r="G18" s="300"/>
      <c r="H18" s="84"/>
      <c r="I18" s="84"/>
      <c r="J18" s="3">
        <f>+IF(I18=" ","",H18*I18)</f>
        <v>0</v>
      </c>
    </row>
    <row r="19" spans="1:19" x14ac:dyDescent="0.2">
      <c r="I19" s="39"/>
      <c r="J19" s="22">
        <f>SUM(J15:J18)</f>
        <v>0</v>
      </c>
    </row>
    <row r="21" spans="1:19" x14ac:dyDescent="0.2">
      <c r="A21" s="28" t="s">
        <v>30</v>
      </c>
      <c r="B21" s="29" t="s">
        <v>243</v>
      </c>
    </row>
    <row r="22" spans="1:19" x14ac:dyDescent="0.2">
      <c r="B22" s="4" t="s">
        <v>23</v>
      </c>
      <c r="C22" s="5"/>
      <c r="D22" s="5"/>
      <c r="E22" s="6"/>
      <c r="F22" s="4" t="s">
        <v>25</v>
      </c>
      <c r="G22" s="7"/>
      <c r="H22" s="8" t="s">
        <v>24</v>
      </c>
      <c r="I22" s="9" t="str">
        <f>+I14</f>
        <v>TDU/unit</v>
      </c>
      <c r="J22" s="9" t="str">
        <f>+J14</f>
        <v>TDU's</v>
      </c>
    </row>
    <row r="23" spans="1:19" ht="15" customHeight="1" x14ac:dyDescent="0.2">
      <c r="F23" s="296" t="str">
        <f>+IF(S23=1,"",INDEX($AE$59:$AE$152,S23))</f>
        <v/>
      </c>
      <c r="G23" s="297"/>
      <c r="H23" s="84"/>
      <c r="I23" s="1" t="str">
        <f>+IF(OR(F23="FPA",F23="")," ",INDEX($AF$59:$AF$152,S23))</f>
        <v xml:space="preserve"> </v>
      </c>
      <c r="J23" s="2" t="str">
        <f>+IF(I23=" ","",H23*I23)</f>
        <v/>
      </c>
      <c r="S23" s="30">
        <v>1</v>
      </c>
    </row>
    <row r="24" spans="1:19" ht="15" customHeight="1" x14ac:dyDescent="0.2">
      <c r="F24" s="296" t="str">
        <f>+IF(S24=1,"",INDEX($AE$59:$AE$152,S24))</f>
        <v/>
      </c>
      <c r="G24" s="297"/>
      <c r="H24" s="84"/>
      <c r="I24" s="1" t="str">
        <f>+IF(OR(F24="FPA",F24="")," ",INDEX($AF$59:$AF$152,S24))</f>
        <v xml:space="preserve"> </v>
      </c>
      <c r="J24" s="2" t="str">
        <f>+IF(I24=" ","",H24*I24)</f>
        <v/>
      </c>
      <c r="S24" s="30">
        <v>1</v>
      </c>
    </row>
    <row r="25" spans="1:19" ht="15" customHeight="1" x14ac:dyDescent="0.2">
      <c r="F25" s="296" t="str">
        <f>+IF(S25=1,"",INDEX($AE$59:$AE$152,S25))</f>
        <v/>
      </c>
      <c r="G25" s="297"/>
      <c r="H25" s="84"/>
      <c r="I25" s="1" t="str">
        <f>+IF(OR(F25="FPA",F25="")," ",INDEX($AF$59:$AF$152,S25))</f>
        <v xml:space="preserve"> </v>
      </c>
      <c r="J25" s="3" t="str">
        <f>+IF(I25=" ","",H25*I25)</f>
        <v/>
      </c>
      <c r="S25" s="30">
        <v>1</v>
      </c>
    </row>
    <row r="26" spans="1:19" ht="15" customHeight="1" x14ac:dyDescent="0.2">
      <c r="E26" s="38" t="str">
        <f>+IF(OR(F23="FPA",F24="FPA",F25="FPA")," Please summarise First Principles Assessment (FPA):","Do not use this line - First Principles Assessment only:")</f>
        <v>Do not use this line - First Principles Assessment only:</v>
      </c>
      <c r="F26" s="299"/>
      <c r="G26" s="300"/>
      <c r="H26" s="84"/>
      <c r="I26" s="84"/>
      <c r="J26" s="3">
        <f>+IF(I26=" ","",H26*I26)</f>
        <v>0</v>
      </c>
    </row>
    <row r="27" spans="1:19" x14ac:dyDescent="0.2">
      <c r="I27" s="39" t="s">
        <v>27</v>
      </c>
      <c r="J27" s="22">
        <f>SUM(J23:J26)</f>
        <v>0</v>
      </c>
    </row>
    <row r="29" spans="1:19" x14ac:dyDescent="0.2">
      <c r="A29" s="28" t="s">
        <v>30</v>
      </c>
      <c r="B29" s="29" t="s">
        <v>378</v>
      </c>
    </row>
    <row r="30" spans="1:19" x14ac:dyDescent="0.2">
      <c r="B30" s="284" t="s">
        <v>367</v>
      </c>
      <c r="C30" s="313"/>
      <c r="D30" s="313"/>
      <c r="E30" s="313"/>
      <c r="F30" s="285"/>
      <c r="G30" s="114" t="s">
        <v>373</v>
      </c>
    </row>
    <row r="31" spans="1:19" x14ac:dyDescent="0.2">
      <c r="B31" s="286"/>
      <c r="C31" s="314"/>
      <c r="D31" s="314"/>
      <c r="E31" s="314"/>
      <c r="F31" s="287"/>
      <c r="G31" s="115">
        <f>+L9</f>
        <v>45352</v>
      </c>
    </row>
    <row r="32" spans="1:19" ht="15" customHeight="1" x14ac:dyDescent="0.2">
      <c r="B32" s="332" t="s">
        <v>392</v>
      </c>
      <c r="C32" s="333"/>
      <c r="D32" s="336"/>
      <c r="E32" s="337"/>
      <c r="F32" s="338"/>
      <c r="G32" s="330">
        <f>+K9*(J19-J27)</f>
        <v>0</v>
      </c>
      <c r="H32" s="46" t="str">
        <f>+IF(G32&lt;0,"No monetary credit given for excess credits (Policy s6.5)","")</f>
        <v/>
      </c>
    </row>
    <row r="33" spans="1:11" x14ac:dyDescent="0.2">
      <c r="A33" s="28"/>
      <c r="B33" s="334"/>
      <c r="C33" s="335"/>
      <c r="D33" s="339"/>
      <c r="E33" s="339"/>
      <c r="F33" s="340"/>
      <c r="G33" s="341"/>
    </row>
    <row r="34" spans="1:11" x14ac:dyDescent="0.2">
      <c r="B34" s="332" t="s">
        <v>393</v>
      </c>
      <c r="C34" s="333"/>
      <c r="D34" s="333"/>
      <c r="E34" s="337"/>
      <c r="F34" s="338"/>
      <c r="G34" s="330">
        <f>+(J19-J27)*K10</f>
        <v>0</v>
      </c>
      <c r="H34" s="46" t="str">
        <f>+IF(G34&lt;0,"No monetary credit given for excess credits (Policy s6.5)","")</f>
        <v/>
      </c>
    </row>
    <row r="35" spans="1:11" x14ac:dyDescent="0.2">
      <c r="B35" s="334"/>
      <c r="C35" s="335"/>
      <c r="D35" s="339"/>
      <c r="E35" s="339"/>
      <c r="F35" s="340"/>
      <c r="G35" s="331"/>
    </row>
    <row r="36" spans="1:11" ht="13.5" customHeight="1" x14ac:dyDescent="0.2"/>
    <row r="37" spans="1:11" hidden="1" x14ac:dyDescent="0.2"/>
    <row r="38" spans="1:11" hidden="1" x14ac:dyDescent="0.2">
      <c r="B38" s="55" t="s">
        <v>33</v>
      </c>
    </row>
    <row r="39" spans="1:11" hidden="1" x14ac:dyDescent="0.2"/>
    <row r="40" spans="1:11" hidden="1" x14ac:dyDescent="0.2">
      <c r="B40" s="318" t="s">
        <v>21</v>
      </c>
      <c r="C40" s="319"/>
      <c r="D40" s="319"/>
      <c r="E40" s="320"/>
    </row>
    <row r="41" spans="1:11" hidden="1" x14ac:dyDescent="0.2">
      <c r="B41" s="56" t="s">
        <v>26</v>
      </c>
      <c r="C41" s="34"/>
      <c r="D41" s="34"/>
      <c r="E41" s="35"/>
    </row>
    <row r="42" spans="1:11" hidden="1" x14ac:dyDescent="0.2">
      <c r="B42" s="56" t="s">
        <v>22</v>
      </c>
      <c r="E42" s="58"/>
    </row>
    <row r="43" spans="1:11" ht="14.25" hidden="1" x14ac:dyDescent="0.2">
      <c r="B43" s="57" t="s">
        <v>315</v>
      </c>
      <c r="E43" s="58"/>
      <c r="I43" s="124"/>
      <c r="J43" s="124"/>
      <c r="K43" s="124"/>
    </row>
    <row r="44" spans="1:11" ht="12.75" hidden="1" customHeight="1" x14ac:dyDescent="0.2">
      <c r="B44" s="57" t="s">
        <v>314</v>
      </c>
      <c r="C44" s="60"/>
      <c r="D44" s="60"/>
      <c r="E44" s="61"/>
      <c r="I44" s="124"/>
      <c r="J44" s="124"/>
      <c r="K44" s="124"/>
    </row>
    <row r="45" spans="1:11" ht="14.25" hidden="1" x14ac:dyDescent="0.2">
      <c r="I45" s="124"/>
      <c r="J45" s="124"/>
      <c r="K45" s="124"/>
    </row>
    <row r="46" spans="1:11" ht="14.25" hidden="1" x14ac:dyDescent="0.2">
      <c r="I46" s="129"/>
      <c r="J46" s="129"/>
      <c r="K46" s="129"/>
    </row>
    <row r="47" spans="1:11" ht="14.25" hidden="1" x14ac:dyDescent="0.2">
      <c r="B47" s="385" t="s">
        <v>396</v>
      </c>
      <c r="C47" s="325"/>
      <c r="D47" s="325"/>
      <c r="E47" s="325"/>
      <c r="F47" s="326"/>
      <c r="G47" s="202" t="s">
        <v>402</v>
      </c>
      <c r="H47" s="203"/>
      <c r="I47" s="124"/>
      <c r="J47" s="129"/>
      <c r="K47" s="129"/>
    </row>
    <row r="48" spans="1:11" hidden="1" x14ac:dyDescent="0.2">
      <c r="B48" s="376" t="s">
        <v>18</v>
      </c>
      <c r="C48" s="377"/>
      <c r="D48" s="378"/>
      <c r="E48" s="165" t="s">
        <v>248</v>
      </c>
      <c r="F48" s="201" t="s">
        <v>250</v>
      </c>
      <c r="G48" s="204" t="s">
        <v>249</v>
      </c>
      <c r="H48" s="204" t="s">
        <v>250</v>
      </c>
    </row>
    <row r="49" spans="2:32" hidden="1" x14ac:dyDescent="0.2">
      <c r="B49" s="379"/>
      <c r="C49" s="380"/>
      <c r="D49" s="381"/>
      <c r="E49" s="98" t="s">
        <v>20</v>
      </c>
      <c r="F49" s="98" t="s">
        <v>20</v>
      </c>
      <c r="G49" s="87"/>
      <c r="H49" s="87"/>
    </row>
    <row r="50" spans="2:32" hidden="1" x14ac:dyDescent="0.2">
      <c r="B50" s="382"/>
      <c r="C50" s="383"/>
      <c r="D50" s="384"/>
      <c r="E50" s="181" t="s">
        <v>404</v>
      </c>
      <c r="F50" s="105" t="str">
        <f>+E50</f>
        <v>Jun '08</v>
      </c>
      <c r="G50" s="90"/>
      <c r="H50" s="90"/>
    </row>
    <row r="51" spans="2:32" hidden="1" x14ac:dyDescent="0.2">
      <c r="B51" s="327" t="s">
        <v>26</v>
      </c>
      <c r="C51" s="328"/>
      <c r="D51" s="35"/>
      <c r="E51" s="106"/>
      <c r="F51" s="106"/>
      <c r="G51" s="69"/>
      <c r="H51" s="69"/>
    </row>
    <row r="52" spans="2:32" hidden="1" x14ac:dyDescent="0.2">
      <c r="B52" s="367" t="s">
        <v>245</v>
      </c>
      <c r="C52" s="368"/>
      <c r="D52" s="58"/>
      <c r="E52" s="109">
        <v>1053</v>
      </c>
      <c r="F52" s="109">
        <v>600</v>
      </c>
      <c r="G52" s="74" t="s">
        <v>435</v>
      </c>
      <c r="H52" s="74" t="s">
        <v>434</v>
      </c>
    </row>
    <row r="53" spans="2:32" hidden="1" x14ac:dyDescent="0.2">
      <c r="B53" s="107" t="s">
        <v>246</v>
      </c>
      <c r="C53" s="108"/>
      <c r="D53" s="58"/>
      <c r="E53" s="109">
        <v>1105</v>
      </c>
      <c r="F53" s="109">
        <v>433</v>
      </c>
      <c r="G53" s="74" t="s">
        <v>438</v>
      </c>
      <c r="H53" s="74" t="s">
        <v>436</v>
      </c>
    </row>
    <row r="54" spans="2:32" hidden="1" x14ac:dyDescent="0.2">
      <c r="B54" s="369" t="s">
        <v>247</v>
      </c>
      <c r="C54" s="370"/>
      <c r="D54" s="61"/>
      <c r="E54" s="110">
        <v>1272</v>
      </c>
      <c r="F54" s="110">
        <v>1276</v>
      </c>
      <c r="G54" s="80" t="s">
        <v>439</v>
      </c>
      <c r="H54" s="80" t="s">
        <v>437</v>
      </c>
    </row>
    <row r="55" spans="2:32" hidden="1" x14ac:dyDescent="0.2">
      <c r="Z55" s="26" t="s">
        <v>312</v>
      </c>
    </row>
    <row r="56" spans="2:32" hidden="1" x14ac:dyDescent="0.2"/>
    <row r="57" spans="2:32" hidden="1" x14ac:dyDescent="0.2">
      <c r="B57" s="372" t="s">
        <v>88</v>
      </c>
      <c r="C57" s="372"/>
      <c r="D57" s="372"/>
      <c r="E57" s="372"/>
      <c r="F57" s="372"/>
      <c r="G57" s="372"/>
      <c r="H57" s="372"/>
      <c r="J57" s="372" t="s">
        <v>327</v>
      </c>
      <c r="K57" s="372"/>
      <c r="L57" s="372"/>
      <c r="M57" s="372"/>
      <c r="N57" s="372"/>
      <c r="O57" s="372"/>
      <c r="P57" s="372"/>
      <c r="R57" s="372" t="s">
        <v>329</v>
      </c>
      <c r="S57" s="372"/>
      <c r="T57" s="372"/>
      <c r="U57" s="372"/>
      <c r="V57" s="372"/>
      <c r="W57" s="372"/>
      <c r="X57" s="372"/>
      <c r="Z57" s="372" t="str">
        <f>+IF($S$3=2,B57,IF($S$3=3,J57,IF($S$3=4,R57,"")))</f>
        <v/>
      </c>
      <c r="AA57" s="372" t="str">
        <f>+IF($S$3=2,C57,IF($S$3=3,K57,IF($S$3=4,S57,"")))</f>
        <v/>
      </c>
      <c r="AB57" s="372" t="str">
        <f>+IF($S$3=2,D57,IF($S$3=3,L57,IF($S$3=4,T57,"")))</f>
        <v/>
      </c>
      <c r="AC57" s="372" t="str">
        <f>+IF($S$3=2,E57,IF($S$3=3,M57,IF($S$3=4,U57,"")))</f>
        <v/>
      </c>
      <c r="AD57" s="372" t="str">
        <f>+IF($S$3=2,F57,IF($S$3=3,N57,IF($S$3=4,V57,"")))</f>
        <v/>
      </c>
      <c r="AE57" s="372" t="str">
        <f t="shared" ref="AE57:AE120" si="0">+IF($S$3=2,G57,IF($S$3=3,O57,IF($S$3=4,W57,"")))</f>
        <v/>
      </c>
      <c r="AF57" s="372" t="str">
        <f t="shared" ref="AF57:AF120" si="1">+IF($S$3=2,H57,IF($S$3=3,P57,IF($S$3=4,X57,"")))</f>
        <v/>
      </c>
    </row>
    <row r="58" spans="2:32" hidden="1" x14ac:dyDescent="0.2">
      <c r="B58" s="361" t="s">
        <v>5</v>
      </c>
      <c r="C58" s="362"/>
      <c r="D58" s="362"/>
      <c r="E58" s="362"/>
      <c r="F58" s="363"/>
      <c r="G58" s="31" t="s">
        <v>6</v>
      </c>
      <c r="H58" s="65" t="s">
        <v>257</v>
      </c>
      <c r="J58" s="361" t="s">
        <v>5</v>
      </c>
      <c r="K58" s="362"/>
      <c r="L58" s="362"/>
      <c r="M58" s="362"/>
      <c r="N58" s="363"/>
      <c r="O58" s="31" t="s">
        <v>6</v>
      </c>
      <c r="P58" s="65" t="s">
        <v>257</v>
      </c>
      <c r="R58" s="373" t="s">
        <v>36</v>
      </c>
      <c r="S58" s="374"/>
      <c r="T58" s="374"/>
      <c r="U58" s="374"/>
      <c r="V58" s="375"/>
      <c r="W58" s="31" t="s">
        <v>6</v>
      </c>
      <c r="X58" s="65" t="s">
        <v>257</v>
      </c>
      <c r="Z58" s="361" t="str">
        <f t="shared" ref="Z58:Z121" si="2">+IF($S$3=2,B58,IF($S$3=3,J58,IF($S$3=4,R58,"")))</f>
        <v/>
      </c>
      <c r="AA58" s="362" t="str">
        <f>+IF($S$3=2,C58,IF($S$3=3,K58,IF($S$3=4,S58,"")))</f>
        <v/>
      </c>
      <c r="AB58" s="362" t="str">
        <f>+IF($S$3=2,D58,IF($S$3=3,L58,IF($S$3=4,T58,"")))</f>
        <v/>
      </c>
      <c r="AC58" s="362" t="str">
        <f>+IF($S$3=2,E58,IF($S$3=3,M58,IF($S$3=4,U58,"")))</f>
        <v/>
      </c>
      <c r="AD58" s="363" t="str">
        <f>+IF($S$3=2,F58,IF($S$3=3,N58,IF($S$3=4,V58,"")))</f>
        <v/>
      </c>
      <c r="AE58" s="31" t="str">
        <f t="shared" si="0"/>
        <v/>
      </c>
      <c r="AF58" s="65" t="str">
        <f t="shared" si="1"/>
        <v/>
      </c>
    </row>
    <row r="59" spans="2:32" hidden="1" x14ac:dyDescent="0.2">
      <c r="B59" s="31"/>
      <c r="C59" s="43"/>
      <c r="D59" s="43"/>
      <c r="E59" s="43"/>
      <c r="F59" s="43"/>
      <c r="G59" s="31"/>
      <c r="H59" s="65"/>
      <c r="J59" s="31"/>
      <c r="K59" s="43"/>
      <c r="L59" s="43"/>
      <c r="M59" s="43"/>
      <c r="N59" s="43"/>
      <c r="O59" s="31"/>
      <c r="P59" s="65"/>
      <c r="R59" s="31"/>
      <c r="S59" s="43"/>
      <c r="T59" s="43"/>
      <c r="U59" s="43"/>
      <c r="V59" s="43"/>
      <c r="W59" s="65"/>
      <c r="X59" s="65"/>
      <c r="Z59" s="31"/>
      <c r="AA59" s="43"/>
      <c r="AB59" s="43"/>
      <c r="AC59" s="43"/>
      <c r="AD59" s="43"/>
      <c r="AE59" s="31"/>
      <c r="AF59" s="65"/>
    </row>
    <row r="60" spans="2:32" hidden="1" x14ac:dyDescent="0.2">
      <c r="B60" s="57" t="s">
        <v>254</v>
      </c>
      <c r="G60" s="89"/>
      <c r="H60" s="74"/>
      <c r="J60" s="57" t="s">
        <v>254</v>
      </c>
      <c r="O60" s="89"/>
      <c r="P60" s="74"/>
      <c r="R60" s="57" t="s">
        <v>141</v>
      </c>
      <c r="W60" s="74" t="s">
        <v>348</v>
      </c>
      <c r="X60" s="74">
        <v>9.1999999999999993</v>
      </c>
      <c r="Z60" s="57" t="str">
        <f t="shared" si="2"/>
        <v/>
      </c>
      <c r="AE60" s="89" t="str">
        <f t="shared" si="0"/>
        <v/>
      </c>
      <c r="AF60" s="74" t="str">
        <f t="shared" si="1"/>
        <v/>
      </c>
    </row>
    <row r="61" spans="2:32" hidden="1" x14ac:dyDescent="0.2">
      <c r="B61" s="57" t="s">
        <v>0</v>
      </c>
      <c r="G61" s="89" t="s">
        <v>7</v>
      </c>
      <c r="H61" s="74">
        <v>2.2000000000000002</v>
      </c>
      <c r="J61" s="57" t="s">
        <v>0</v>
      </c>
      <c r="O61" s="89" t="s">
        <v>8</v>
      </c>
      <c r="P61" s="74">
        <v>20</v>
      </c>
      <c r="R61" s="57" t="s">
        <v>330</v>
      </c>
      <c r="W61" s="74" t="s">
        <v>348</v>
      </c>
      <c r="X61" s="74">
        <v>9.1999999999999993</v>
      </c>
      <c r="Z61" s="57" t="str">
        <f t="shared" si="2"/>
        <v/>
      </c>
      <c r="AE61" s="89" t="str">
        <f t="shared" si="0"/>
        <v/>
      </c>
      <c r="AF61" s="74" t="str">
        <f t="shared" si="1"/>
        <v/>
      </c>
    </row>
    <row r="62" spans="2:32" hidden="1" x14ac:dyDescent="0.2">
      <c r="B62" s="57" t="s">
        <v>1</v>
      </c>
      <c r="G62" s="89" t="s">
        <v>7</v>
      </c>
      <c r="H62" s="74">
        <v>2.2000000000000002</v>
      </c>
      <c r="J62" s="57" t="s">
        <v>1</v>
      </c>
      <c r="O62" s="89" t="s">
        <v>8</v>
      </c>
      <c r="P62" s="74">
        <v>60</v>
      </c>
      <c r="R62" s="57" t="s">
        <v>12</v>
      </c>
      <c r="W62" s="74" t="s">
        <v>348</v>
      </c>
      <c r="X62" s="74">
        <v>9.1999999999999993</v>
      </c>
      <c r="Z62" s="57" t="str">
        <f t="shared" si="2"/>
        <v/>
      </c>
      <c r="AE62" s="89" t="str">
        <f t="shared" si="0"/>
        <v/>
      </c>
      <c r="AF62" s="74" t="str">
        <f t="shared" si="1"/>
        <v/>
      </c>
    </row>
    <row r="63" spans="2:32" hidden="1" x14ac:dyDescent="0.2">
      <c r="B63" s="57" t="s">
        <v>260</v>
      </c>
      <c r="G63" s="89" t="s">
        <v>7</v>
      </c>
      <c r="H63" s="74">
        <v>2.2000000000000002</v>
      </c>
      <c r="J63" s="57" t="s">
        <v>260</v>
      </c>
      <c r="O63" s="89" t="s">
        <v>8</v>
      </c>
      <c r="P63" s="74">
        <v>4</v>
      </c>
      <c r="R63" s="57" t="s">
        <v>331</v>
      </c>
      <c r="W63" s="74" t="s">
        <v>348</v>
      </c>
      <c r="X63" s="74">
        <v>9.1999999999999993</v>
      </c>
      <c r="Z63" s="57" t="str">
        <f t="shared" si="2"/>
        <v/>
      </c>
      <c r="AE63" s="89" t="str">
        <f t="shared" si="0"/>
        <v/>
      </c>
      <c r="AF63" s="74" t="str">
        <f t="shared" si="1"/>
        <v/>
      </c>
    </row>
    <row r="64" spans="2:32" hidden="1" x14ac:dyDescent="0.2">
      <c r="B64" s="59"/>
      <c r="C64" s="60"/>
      <c r="D64" s="60"/>
      <c r="E64" s="60"/>
      <c r="F64" s="60"/>
      <c r="G64" s="112"/>
      <c r="H64" s="80"/>
      <c r="J64" s="59"/>
      <c r="K64" s="60"/>
      <c r="L64" s="60"/>
      <c r="M64" s="60"/>
      <c r="N64" s="60"/>
      <c r="O64" s="112"/>
      <c r="P64" s="80"/>
      <c r="R64" s="57" t="s">
        <v>152</v>
      </c>
      <c r="W64" s="74" t="s">
        <v>348</v>
      </c>
      <c r="X64" s="74">
        <v>9.1999999999999993</v>
      </c>
      <c r="Z64" s="59" t="str">
        <f t="shared" si="2"/>
        <v/>
      </c>
      <c r="AA64" s="60"/>
      <c r="AB64" s="60"/>
      <c r="AC64" s="60"/>
      <c r="AD64" s="60"/>
      <c r="AE64" s="112" t="str">
        <f t="shared" si="0"/>
        <v/>
      </c>
      <c r="AF64" s="80" t="str">
        <f t="shared" si="1"/>
        <v/>
      </c>
    </row>
    <row r="65" spans="2:32" hidden="1" x14ac:dyDescent="0.2">
      <c r="B65" s="57" t="s">
        <v>255</v>
      </c>
      <c r="G65" s="74"/>
      <c r="H65" s="75"/>
      <c r="J65" s="57" t="s">
        <v>255</v>
      </c>
      <c r="O65" s="74"/>
      <c r="P65" s="75"/>
      <c r="R65" s="57" t="s">
        <v>332</v>
      </c>
      <c r="W65" s="74" t="s">
        <v>348</v>
      </c>
      <c r="X65" s="74">
        <v>6.1</v>
      </c>
      <c r="Z65" s="57" t="str">
        <f t="shared" si="2"/>
        <v/>
      </c>
      <c r="AE65" s="74" t="str">
        <f t="shared" si="0"/>
        <v/>
      </c>
      <c r="AF65" s="75" t="str">
        <f t="shared" si="1"/>
        <v/>
      </c>
    </row>
    <row r="66" spans="2:32" hidden="1" x14ac:dyDescent="0.2">
      <c r="B66" s="57" t="s">
        <v>256</v>
      </c>
      <c r="G66" s="74" t="s">
        <v>8</v>
      </c>
      <c r="H66" s="75">
        <v>65</v>
      </c>
      <c r="J66" s="57" t="s">
        <v>256</v>
      </c>
      <c r="O66" s="74" t="s">
        <v>8</v>
      </c>
      <c r="P66" s="75">
        <v>65</v>
      </c>
      <c r="R66" s="57" t="s">
        <v>333</v>
      </c>
      <c r="W66" s="74" t="s">
        <v>348</v>
      </c>
      <c r="X66" s="74">
        <v>6.1</v>
      </c>
      <c r="Z66" s="57" t="str">
        <f t="shared" si="2"/>
        <v/>
      </c>
      <c r="AE66" s="74" t="str">
        <f t="shared" si="0"/>
        <v/>
      </c>
      <c r="AF66" s="75" t="str">
        <f t="shared" si="1"/>
        <v/>
      </c>
    </row>
    <row r="67" spans="2:32" hidden="1" x14ac:dyDescent="0.2">
      <c r="B67" s="57" t="s">
        <v>3</v>
      </c>
      <c r="G67" s="74" t="s">
        <v>8</v>
      </c>
      <c r="H67" s="75">
        <v>70</v>
      </c>
      <c r="J67" s="57" t="s">
        <v>3</v>
      </c>
      <c r="O67" s="74" t="s">
        <v>8</v>
      </c>
      <c r="P67" s="75">
        <v>70</v>
      </c>
      <c r="R67" s="57" t="s">
        <v>334</v>
      </c>
      <c r="W67" s="74" t="s">
        <v>349</v>
      </c>
      <c r="X67" s="74">
        <v>0.25</v>
      </c>
      <c r="Z67" s="57" t="str">
        <f t="shared" si="2"/>
        <v/>
      </c>
      <c r="AE67" s="74" t="str">
        <f t="shared" si="0"/>
        <v/>
      </c>
      <c r="AF67" s="75" t="str">
        <f t="shared" si="1"/>
        <v/>
      </c>
    </row>
    <row r="68" spans="2:32" hidden="1" x14ac:dyDescent="0.2">
      <c r="B68" s="57" t="s">
        <v>2</v>
      </c>
      <c r="G68" s="74" t="s">
        <v>8</v>
      </c>
      <c r="H68" s="75">
        <v>75</v>
      </c>
      <c r="J68" s="57" t="s">
        <v>2</v>
      </c>
      <c r="O68" s="74" t="s">
        <v>8</v>
      </c>
      <c r="P68" s="75">
        <v>75</v>
      </c>
      <c r="R68" s="57" t="s">
        <v>17</v>
      </c>
      <c r="W68" s="74" t="s">
        <v>348</v>
      </c>
      <c r="X68" s="74">
        <v>1</v>
      </c>
      <c r="Z68" s="57" t="str">
        <f t="shared" si="2"/>
        <v/>
      </c>
      <c r="AE68" s="74" t="str">
        <f t="shared" si="0"/>
        <v/>
      </c>
      <c r="AF68" s="75" t="str">
        <f t="shared" si="1"/>
        <v/>
      </c>
    </row>
    <row r="69" spans="2:32" hidden="1" x14ac:dyDescent="0.2">
      <c r="B69" s="57" t="s">
        <v>261</v>
      </c>
      <c r="G69" s="74" t="s">
        <v>8</v>
      </c>
      <c r="H69" s="75">
        <v>75</v>
      </c>
      <c r="J69" s="57" t="s">
        <v>261</v>
      </c>
      <c r="O69" s="74" t="s">
        <v>8</v>
      </c>
      <c r="P69" s="75">
        <v>75</v>
      </c>
      <c r="R69" s="57" t="s">
        <v>335</v>
      </c>
      <c r="W69" s="74" t="s">
        <v>348</v>
      </c>
      <c r="X69" s="74">
        <v>1</v>
      </c>
      <c r="Z69" s="57" t="str">
        <f t="shared" si="2"/>
        <v/>
      </c>
      <c r="AE69" s="74" t="str">
        <f t="shared" si="0"/>
        <v/>
      </c>
      <c r="AF69" s="75" t="str">
        <f t="shared" si="1"/>
        <v/>
      </c>
    </row>
    <row r="70" spans="2:32" hidden="1" x14ac:dyDescent="0.2">
      <c r="B70" s="57"/>
      <c r="G70" s="74"/>
      <c r="H70" s="75"/>
      <c r="J70" s="57"/>
      <c r="O70" s="74"/>
      <c r="P70" s="75"/>
      <c r="R70" s="57" t="s">
        <v>337</v>
      </c>
      <c r="W70" s="74" t="s">
        <v>348</v>
      </c>
      <c r="X70" s="74">
        <v>1</v>
      </c>
      <c r="Z70" s="57" t="str">
        <f t="shared" si="2"/>
        <v/>
      </c>
      <c r="AE70" s="74" t="str">
        <f t="shared" si="0"/>
        <v/>
      </c>
      <c r="AF70" s="75" t="str">
        <f t="shared" si="1"/>
        <v/>
      </c>
    </row>
    <row r="71" spans="2:32" hidden="1" x14ac:dyDescent="0.2">
      <c r="B71" s="56" t="s">
        <v>258</v>
      </c>
      <c r="C71" s="34"/>
      <c r="D71" s="34"/>
      <c r="E71" s="34"/>
      <c r="F71" s="34"/>
      <c r="G71" s="69"/>
      <c r="H71" s="64"/>
      <c r="J71" s="56" t="s">
        <v>258</v>
      </c>
      <c r="K71" s="34"/>
      <c r="L71" s="34"/>
      <c r="M71" s="34"/>
      <c r="N71" s="34"/>
      <c r="O71" s="69"/>
      <c r="P71" s="64"/>
      <c r="R71" s="57" t="s">
        <v>336</v>
      </c>
      <c r="W71" s="74" t="s">
        <v>348</v>
      </c>
      <c r="X71" s="74">
        <v>1</v>
      </c>
      <c r="Z71" s="56" t="str">
        <f t="shared" si="2"/>
        <v/>
      </c>
      <c r="AA71" s="34"/>
      <c r="AB71" s="34"/>
      <c r="AC71" s="34"/>
      <c r="AD71" s="34"/>
      <c r="AE71" s="69" t="str">
        <f t="shared" si="0"/>
        <v/>
      </c>
      <c r="AF71" s="64" t="str">
        <f t="shared" si="1"/>
        <v/>
      </c>
    </row>
    <row r="72" spans="2:32" hidden="1" x14ac:dyDescent="0.2">
      <c r="B72" s="57" t="s">
        <v>262</v>
      </c>
      <c r="G72" s="74" t="s">
        <v>8</v>
      </c>
      <c r="H72" s="75">
        <v>36</v>
      </c>
      <c r="J72" s="57" t="s">
        <v>262</v>
      </c>
      <c r="O72" s="74" t="s">
        <v>8</v>
      </c>
      <c r="P72" s="75">
        <v>36</v>
      </c>
      <c r="R72" s="57" t="s">
        <v>338</v>
      </c>
      <c r="W72" s="74" t="s">
        <v>348</v>
      </c>
      <c r="X72" s="74">
        <v>1</v>
      </c>
      <c r="Z72" s="57" t="str">
        <f t="shared" si="2"/>
        <v/>
      </c>
      <c r="AE72" s="74" t="str">
        <f t="shared" si="0"/>
        <v/>
      </c>
      <c r="AF72" s="75" t="str">
        <f t="shared" si="1"/>
        <v/>
      </c>
    </row>
    <row r="73" spans="2:32" hidden="1" x14ac:dyDescent="0.2">
      <c r="B73" s="57" t="s">
        <v>16</v>
      </c>
      <c r="G73" s="74" t="s">
        <v>8</v>
      </c>
      <c r="H73" s="75">
        <v>36</v>
      </c>
      <c r="J73" s="57" t="s">
        <v>16</v>
      </c>
      <c r="O73" s="74" t="s">
        <v>8</v>
      </c>
      <c r="P73" s="75">
        <v>36</v>
      </c>
      <c r="R73" s="57" t="s">
        <v>339</v>
      </c>
      <c r="W73" s="74" t="s">
        <v>168</v>
      </c>
      <c r="X73" s="74">
        <v>2.2000000000000002</v>
      </c>
      <c r="Z73" s="57" t="str">
        <f t="shared" si="2"/>
        <v/>
      </c>
      <c r="AE73" s="74" t="str">
        <f t="shared" si="0"/>
        <v/>
      </c>
      <c r="AF73" s="75" t="str">
        <f t="shared" si="1"/>
        <v/>
      </c>
    </row>
    <row r="74" spans="2:32" hidden="1" x14ac:dyDescent="0.2">
      <c r="B74" s="57" t="s">
        <v>263</v>
      </c>
      <c r="G74" s="74" t="s">
        <v>8</v>
      </c>
      <c r="H74" s="75">
        <v>36</v>
      </c>
      <c r="J74" s="57" t="s">
        <v>263</v>
      </c>
      <c r="O74" s="74" t="s">
        <v>8</v>
      </c>
      <c r="P74" s="75">
        <v>36</v>
      </c>
      <c r="R74" s="57" t="s">
        <v>340</v>
      </c>
      <c r="W74" s="74" t="s">
        <v>15</v>
      </c>
      <c r="X74" s="74">
        <v>2.2000000000000002</v>
      </c>
      <c r="Z74" s="57" t="str">
        <f t="shared" si="2"/>
        <v/>
      </c>
      <c r="AE74" s="74" t="str">
        <f t="shared" si="0"/>
        <v/>
      </c>
      <c r="AF74" s="75" t="str">
        <f t="shared" si="1"/>
        <v/>
      </c>
    </row>
    <row r="75" spans="2:32" hidden="1" x14ac:dyDescent="0.2">
      <c r="B75" s="59"/>
      <c r="C75" s="60"/>
      <c r="D75" s="60"/>
      <c r="E75" s="60"/>
      <c r="F75" s="60"/>
      <c r="G75" s="80"/>
      <c r="H75" s="81"/>
      <c r="J75" s="59"/>
      <c r="K75" s="60"/>
      <c r="L75" s="60"/>
      <c r="M75" s="60"/>
      <c r="N75" s="60"/>
      <c r="O75" s="80"/>
      <c r="P75" s="81"/>
      <c r="R75" s="57" t="s">
        <v>11</v>
      </c>
      <c r="W75" s="74" t="s">
        <v>15</v>
      </c>
      <c r="X75" s="74">
        <v>2.2000000000000002</v>
      </c>
      <c r="Z75" s="59" t="str">
        <f t="shared" si="2"/>
        <v/>
      </c>
      <c r="AA75" s="60"/>
      <c r="AB75" s="60"/>
      <c r="AC75" s="60"/>
      <c r="AD75" s="60"/>
      <c r="AE75" s="80" t="str">
        <f t="shared" si="0"/>
        <v/>
      </c>
      <c r="AF75" s="81" t="str">
        <f t="shared" si="1"/>
        <v/>
      </c>
    </row>
    <row r="76" spans="2:32" hidden="1" x14ac:dyDescent="0.2">
      <c r="B76" s="56" t="s">
        <v>259</v>
      </c>
      <c r="C76" s="34"/>
      <c r="D76" s="34"/>
      <c r="E76" s="34"/>
      <c r="F76" s="34"/>
      <c r="G76" s="69"/>
      <c r="H76" s="64"/>
      <c r="J76" s="56" t="s">
        <v>259</v>
      </c>
      <c r="K76" s="34"/>
      <c r="L76" s="34"/>
      <c r="M76" s="34"/>
      <c r="N76" s="34"/>
      <c r="O76" s="69"/>
      <c r="P76" s="64"/>
      <c r="R76" s="57" t="s">
        <v>341</v>
      </c>
      <c r="W76" s="74" t="s">
        <v>348</v>
      </c>
      <c r="X76" s="74">
        <v>9.8000000000000007</v>
      </c>
      <c r="Z76" s="56" t="str">
        <f t="shared" si="2"/>
        <v/>
      </c>
      <c r="AA76" s="34"/>
      <c r="AB76" s="34"/>
      <c r="AC76" s="34"/>
      <c r="AD76" s="34"/>
      <c r="AE76" s="69" t="str">
        <f t="shared" si="0"/>
        <v/>
      </c>
      <c r="AF76" s="64" t="str">
        <f t="shared" si="1"/>
        <v/>
      </c>
    </row>
    <row r="77" spans="2:32" hidden="1" x14ac:dyDescent="0.2">
      <c r="B77" s="57" t="s">
        <v>264</v>
      </c>
      <c r="G77" s="74" t="s">
        <v>7</v>
      </c>
      <c r="H77" s="75">
        <v>2.2000000000000002</v>
      </c>
      <c r="J77" s="57" t="s">
        <v>264</v>
      </c>
      <c r="O77" s="74" t="s">
        <v>9</v>
      </c>
      <c r="P77" s="75"/>
      <c r="R77" s="57" t="s">
        <v>342</v>
      </c>
      <c r="W77" s="74" t="s">
        <v>348</v>
      </c>
      <c r="X77" s="74">
        <v>9.8000000000000007</v>
      </c>
      <c r="Z77" s="57" t="str">
        <f t="shared" si="2"/>
        <v/>
      </c>
      <c r="AE77" s="74" t="str">
        <f t="shared" si="0"/>
        <v/>
      </c>
      <c r="AF77" s="75" t="str">
        <f t="shared" si="1"/>
        <v/>
      </c>
    </row>
    <row r="78" spans="2:32" hidden="1" x14ac:dyDescent="0.2">
      <c r="B78" s="57" t="s">
        <v>265</v>
      </c>
      <c r="G78" s="74" t="s">
        <v>7</v>
      </c>
      <c r="H78" s="75">
        <v>2.2000000000000002</v>
      </c>
      <c r="J78" s="57" t="s">
        <v>265</v>
      </c>
      <c r="O78" s="74" t="s">
        <v>9</v>
      </c>
      <c r="P78" s="75"/>
      <c r="R78" s="57" t="s">
        <v>343</v>
      </c>
      <c r="W78" s="74" t="s">
        <v>348</v>
      </c>
      <c r="X78" s="74">
        <v>9.8000000000000007</v>
      </c>
      <c r="Z78" s="57" t="str">
        <f t="shared" si="2"/>
        <v/>
      </c>
      <c r="AE78" s="74" t="str">
        <f t="shared" si="0"/>
        <v/>
      </c>
      <c r="AF78" s="75" t="str">
        <f t="shared" si="1"/>
        <v/>
      </c>
    </row>
    <row r="79" spans="2:32" hidden="1" x14ac:dyDescent="0.2">
      <c r="B79" s="57" t="s">
        <v>266</v>
      </c>
      <c r="G79" s="74" t="s">
        <v>7</v>
      </c>
      <c r="H79" s="75">
        <v>2.2000000000000002</v>
      </c>
      <c r="J79" s="57" t="s">
        <v>266</v>
      </c>
      <c r="O79" s="74" t="s">
        <v>9</v>
      </c>
      <c r="P79" s="75"/>
      <c r="R79" s="57" t="s">
        <v>344</v>
      </c>
      <c r="W79" s="74" t="s">
        <v>348</v>
      </c>
      <c r="X79" s="74">
        <v>9.8000000000000007</v>
      </c>
      <c r="Z79" s="57" t="str">
        <f t="shared" si="2"/>
        <v/>
      </c>
      <c r="AE79" s="74" t="str">
        <f t="shared" si="0"/>
        <v/>
      </c>
      <c r="AF79" s="75" t="str">
        <f t="shared" si="1"/>
        <v/>
      </c>
    </row>
    <row r="80" spans="2:32" hidden="1" x14ac:dyDescent="0.2">
      <c r="B80" s="59"/>
      <c r="C80" s="60"/>
      <c r="D80" s="60"/>
      <c r="E80" s="60"/>
      <c r="F80" s="60"/>
      <c r="G80" s="80"/>
      <c r="H80" s="81"/>
      <c r="J80" s="59"/>
      <c r="K80" s="60"/>
      <c r="L80" s="60"/>
      <c r="M80" s="60"/>
      <c r="N80" s="60"/>
      <c r="O80" s="80"/>
      <c r="P80" s="81"/>
      <c r="R80" s="57" t="s">
        <v>345</v>
      </c>
      <c r="W80" s="74" t="s">
        <v>348</v>
      </c>
      <c r="X80" s="74">
        <v>1</v>
      </c>
      <c r="Z80" s="59" t="str">
        <f t="shared" si="2"/>
        <v/>
      </c>
      <c r="AA80" s="60"/>
      <c r="AB80" s="60"/>
      <c r="AC80" s="60"/>
      <c r="AD80" s="60"/>
      <c r="AE80" s="80" t="str">
        <f t="shared" si="0"/>
        <v/>
      </c>
      <c r="AF80" s="81" t="str">
        <f t="shared" si="1"/>
        <v/>
      </c>
    </row>
    <row r="81" spans="2:32" hidden="1" x14ac:dyDescent="0.2">
      <c r="B81" s="56" t="s">
        <v>268</v>
      </c>
      <c r="C81" s="34"/>
      <c r="D81" s="34"/>
      <c r="E81" s="34"/>
      <c r="F81" s="34"/>
      <c r="G81" s="69"/>
      <c r="H81" s="64"/>
      <c r="J81" s="56" t="s">
        <v>268</v>
      </c>
      <c r="K81" s="34"/>
      <c r="L81" s="34"/>
      <c r="M81" s="34"/>
      <c r="N81" s="34"/>
      <c r="O81" s="69"/>
      <c r="P81" s="64"/>
      <c r="R81" s="57" t="s">
        <v>129</v>
      </c>
      <c r="W81" s="87"/>
      <c r="X81" s="74">
        <v>0</v>
      </c>
      <c r="Z81" s="56" t="str">
        <f t="shared" si="2"/>
        <v/>
      </c>
      <c r="AA81" s="34"/>
      <c r="AB81" s="34"/>
      <c r="AC81" s="34"/>
      <c r="AD81" s="34"/>
      <c r="AE81" s="69" t="str">
        <f t="shared" si="0"/>
        <v/>
      </c>
      <c r="AF81" s="64" t="str">
        <f t="shared" si="1"/>
        <v/>
      </c>
    </row>
    <row r="82" spans="2:32" hidden="1" x14ac:dyDescent="0.2">
      <c r="B82" s="57" t="s">
        <v>267</v>
      </c>
      <c r="G82" s="74"/>
      <c r="H82" s="75">
        <v>0</v>
      </c>
      <c r="J82" s="57" t="s">
        <v>267</v>
      </c>
      <c r="O82" s="74"/>
      <c r="P82" s="75">
        <v>0</v>
      </c>
      <c r="R82" s="57" t="s">
        <v>346</v>
      </c>
      <c r="W82" s="74" t="s">
        <v>348</v>
      </c>
      <c r="X82" s="74">
        <v>1</v>
      </c>
      <c r="Z82" s="57" t="str">
        <f t="shared" si="2"/>
        <v/>
      </c>
      <c r="AE82" s="74" t="str">
        <f t="shared" si="0"/>
        <v/>
      </c>
      <c r="AF82" s="75" t="str">
        <f t="shared" si="1"/>
        <v/>
      </c>
    </row>
    <row r="83" spans="2:32" hidden="1" x14ac:dyDescent="0.2">
      <c r="B83" s="59"/>
      <c r="C83" s="60"/>
      <c r="D83" s="60"/>
      <c r="E83" s="60"/>
      <c r="F83" s="60"/>
      <c r="G83" s="80"/>
      <c r="H83" s="81"/>
      <c r="J83" s="59"/>
      <c r="K83" s="60"/>
      <c r="L83" s="60"/>
      <c r="M83" s="60"/>
      <c r="N83" s="60"/>
      <c r="O83" s="80"/>
      <c r="P83" s="81"/>
      <c r="R83" s="57" t="s">
        <v>347</v>
      </c>
      <c r="W83" s="74" t="s">
        <v>348</v>
      </c>
      <c r="X83" s="74">
        <v>1</v>
      </c>
      <c r="Z83" s="59" t="str">
        <f t="shared" si="2"/>
        <v/>
      </c>
      <c r="AA83" s="60"/>
      <c r="AB83" s="60"/>
      <c r="AC83" s="60"/>
      <c r="AD83" s="60"/>
      <c r="AE83" s="80" t="str">
        <f t="shared" si="0"/>
        <v/>
      </c>
      <c r="AF83" s="81" t="str">
        <f t="shared" si="1"/>
        <v/>
      </c>
    </row>
    <row r="84" spans="2:32" hidden="1" x14ac:dyDescent="0.2">
      <c r="B84" s="56" t="s">
        <v>269</v>
      </c>
      <c r="C84" s="34"/>
      <c r="D84" s="34"/>
      <c r="E84" s="34"/>
      <c r="F84" s="34"/>
      <c r="G84" s="69"/>
      <c r="H84" s="64"/>
      <c r="J84" s="56" t="s">
        <v>269</v>
      </c>
      <c r="K84" s="34"/>
      <c r="L84" s="34"/>
      <c r="M84" s="34"/>
      <c r="N84" s="34"/>
      <c r="O84" s="69"/>
      <c r="P84" s="64"/>
      <c r="R84" s="59" t="s">
        <v>10</v>
      </c>
      <c r="S84" s="60"/>
      <c r="T84" s="60"/>
      <c r="U84" s="60"/>
      <c r="V84" s="60"/>
      <c r="W84" s="80" t="s">
        <v>9</v>
      </c>
      <c r="X84" s="90"/>
      <c r="Z84" s="56" t="str">
        <f t="shared" si="2"/>
        <v/>
      </c>
      <c r="AA84" s="34"/>
      <c r="AB84" s="34"/>
      <c r="AC84" s="34"/>
      <c r="AD84" s="34"/>
      <c r="AE84" s="69" t="str">
        <f t="shared" si="0"/>
        <v/>
      </c>
      <c r="AF84" s="64" t="str">
        <f t="shared" si="1"/>
        <v/>
      </c>
    </row>
    <row r="85" spans="2:32" hidden="1" x14ac:dyDescent="0.2">
      <c r="B85" s="57" t="s">
        <v>270</v>
      </c>
      <c r="G85" s="74"/>
      <c r="H85" s="75">
        <v>0</v>
      </c>
      <c r="J85" s="57" t="s">
        <v>270</v>
      </c>
      <c r="O85" s="74"/>
      <c r="P85" s="75">
        <v>0</v>
      </c>
      <c r="R85" s="26" t="s">
        <v>26</v>
      </c>
      <c r="W85" s="26" t="s">
        <v>26</v>
      </c>
      <c r="X85" s="26" t="s">
        <v>26</v>
      </c>
      <c r="Z85" s="57" t="str">
        <f t="shared" si="2"/>
        <v/>
      </c>
      <c r="AE85" s="74" t="str">
        <f t="shared" si="0"/>
        <v/>
      </c>
      <c r="AF85" s="75" t="str">
        <f t="shared" si="1"/>
        <v/>
      </c>
    </row>
    <row r="86" spans="2:32" hidden="1" x14ac:dyDescent="0.2">
      <c r="B86" s="57" t="s">
        <v>271</v>
      </c>
      <c r="G86" s="74" t="s">
        <v>7</v>
      </c>
      <c r="H86" s="75">
        <v>2.2000000000000002</v>
      </c>
      <c r="J86" s="57" t="s">
        <v>271</v>
      </c>
      <c r="O86" s="74" t="s">
        <v>8</v>
      </c>
      <c r="P86" s="75">
        <v>20</v>
      </c>
      <c r="R86" s="26" t="s">
        <v>26</v>
      </c>
      <c r="W86" s="26" t="s">
        <v>26</v>
      </c>
      <c r="X86" s="26" t="s">
        <v>26</v>
      </c>
      <c r="Z86" s="57" t="str">
        <f t="shared" si="2"/>
        <v/>
      </c>
      <c r="AE86" s="74" t="str">
        <f t="shared" si="0"/>
        <v/>
      </c>
      <c r="AF86" s="75" t="str">
        <f t="shared" si="1"/>
        <v/>
      </c>
    </row>
    <row r="87" spans="2:32" hidden="1" x14ac:dyDescent="0.2">
      <c r="B87" s="57" t="s">
        <v>272</v>
      </c>
      <c r="G87" s="74" t="s">
        <v>7</v>
      </c>
      <c r="H87" s="75">
        <v>2.2000000000000002</v>
      </c>
      <c r="J87" s="57" t="s">
        <v>272</v>
      </c>
      <c r="O87" s="74" t="s">
        <v>8</v>
      </c>
      <c r="P87" s="75">
        <v>4</v>
      </c>
      <c r="R87" s="26" t="s">
        <v>26</v>
      </c>
      <c r="W87" s="26" t="s">
        <v>26</v>
      </c>
      <c r="X87" s="26" t="s">
        <v>26</v>
      </c>
      <c r="Z87" s="57" t="str">
        <f t="shared" si="2"/>
        <v/>
      </c>
      <c r="AE87" s="74" t="str">
        <f t="shared" si="0"/>
        <v/>
      </c>
      <c r="AF87" s="75" t="str">
        <f t="shared" si="1"/>
        <v/>
      </c>
    </row>
    <row r="88" spans="2:32" hidden="1" x14ac:dyDescent="0.2">
      <c r="B88" s="57" t="s">
        <v>273</v>
      </c>
      <c r="G88" s="74" t="s">
        <v>7</v>
      </c>
      <c r="H88" s="75">
        <v>2.2000000000000002</v>
      </c>
      <c r="J88" s="57" t="s">
        <v>273</v>
      </c>
      <c r="O88" s="74" t="s">
        <v>8</v>
      </c>
      <c r="P88" s="75">
        <v>20</v>
      </c>
      <c r="R88" s="26" t="s">
        <v>26</v>
      </c>
      <c r="W88" s="26" t="s">
        <v>26</v>
      </c>
      <c r="X88" s="26" t="s">
        <v>26</v>
      </c>
      <c r="Z88" s="57" t="str">
        <f t="shared" si="2"/>
        <v/>
      </c>
      <c r="AE88" s="74" t="str">
        <f t="shared" si="0"/>
        <v/>
      </c>
      <c r="AF88" s="75" t="str">
        <f t="shared" si="1"/>
        <v/>
      </c>
    </row>
    <row r="89" spans="2:32" hidden="1" x14ac:dyDescent="0.2">
      <c r="B89" s="57" t="s">
        <v>274</v>
      </c>
      <c r="G89" s="74" t="s">
        <v>9</v>
      </c>
      <c r="H89" s="75"/>
      <c r="J89" s="57" t="s">
        <v>274</v>
      </c>
      <c r="O89" s="74" t="s">
        <v>9</v>
      </c>
      <c r="P89" s="75"/>
      <c r="R89" s="26" t="s">
        <v>26</v>
      </c>
      <c r="W89" s="26" t="s">
        <v>26</v>
      </c>
      <c r="X89" s="26" t="s">
        <v>26</v>
      </c>
      <c r="Z89" s="57" t="str">
        <f t="shared" si="2"/>
        <v/>
      </c>
      <c r="AE89" s="74" t="str">
        <f t="shared" si="0"/>
        <v/>
      </c>
      <c r="AF89" s="75" t="str">
        <f t="shared" si="1"/>
        <v/>
      </c>
    </row>
    <row r="90" spans="2:32" hidden="1" x14ac:dyDescent="0.2">
      <c r="B90" s="57" t="s">
        <v>275</v>
      </c>
      <c r="G90" s="74"/>
      <c r="H90" s="75">
        <v>0</v>
      </c>
      <c r="J90" s="57" t="s">
        <v>275</v>
      </c>
      <c r="O90" s="74"/>
      <c r="P90" s="75">
        <v>0</v>
      </c>
      <c r="R90" s="26" t="s">
        <v>26</v>
      </c>
      <c r="W90" s="26" t="s">
        <v>26</v>
      </c>
      <c r="X90" s="26" t="s">
        <v>26</v>
      </c>
      <c r="Z90" s="57" t="str">
        <f t="shared" si="2"/>
        <v/>
      </c>
      <c r="AE90" s="74" t="str">
        <f t="shared" si="0"/>
        <v/>
      </c>
      <c r="AF90" s="75" t="str">
        <f t="shared" si="1"/>
        <v/>
      </c>
    </row>
    <row r="91" spans="2:32" hidden="1" x14ac:dyDescent="0.2">
      <c r="B91" s="57" t="s">
        <v>276</v>
      </c>
      <c r="G91" s="74" t="s">
        <v>9</v>
      </c>
      <c r="H91" s="75"/>
      <c r="J91" s="57" t="s">
        <v>276</v>
      </c>
      <c r="O91" s="74" t="s">
        <v>9</v>
      </c>
      <c r="P91" s="75"/>
      <c r="R91" s="26" t="s">
        <v>26</v>
      </c>
      <c r="W91" s="26" t="s">
        <v>26</v>
      </c>
      <c r="X91" s="26" t="s">
        <v>26</v>
      </c>
      <c r="Z91" s="57" t="str">
        <f t="shared" si="2"/>
        <v/>
      </c>
      <c r="AE91" s="74" t="str">
        <f t="shared" si="0"/>
        <v/>
      </c>
      <c r="AF91" s="75" t="str">
        <f t="shared" si="1"/>
        <v/>
      </c>
    </row>
    <row r="92" spans="2:32" hidden="1" x14ac:dyDescent="0.2">
      <c r="B92" s="57" t="s">
        <v>4</v>
      </c>
      <c r="G92" s="74" t="s">
        <v>7</v>
      </c>
      <c r="H92" s="75">
        <v>2.2000000000000002</v>
      </c>
      <c r="J92" s="57" t="s">
        <v>4</v>
      </c>
      <c r="O92" s="74" t="s">
        <v>9</v>
      </c>
      <c r="P92" s="75"/>
      <c r="R92" s="26" t="s">
        <v>26</v>
      </c>
      <c r="W92" s="26" t="s">
        <v>26</v>
      </c>
      <c r="X92" s="26" t="s">
        <v>26</v>
      </c>
      <c r="Z92" s="57" t="str">
        <f t="shared" si="2"/>
        <v/>
      </c>
      <c r="AE92" s="74" t="str">
        <f t="shared" si="0"/>
        <v/>
      </c>
      <c r="AF92" s="75" t="str">
        <f t="shared" si="1"/>
        <v/>
      </c>
    </row>
    <row r="93" spans="2:32" hidden="1" x14ac:dyDescent="0.2">
      <c r="B93" s="57" t="s">
        <v>308</v>
      </c>
      <c r="G93" s="74" t="s">
        <v>8</v>
      </c>
      <c r="H93" s="75">
        <v>75</v>
      </c>
      <c r="J93" s="57" t="s">
        <v>308</v>
      </c>
      <c r="O93" s="74" t="s">
        <v>8</v>
      </c>
      <c r="P93" s="75">
        <v>70</v>
      </c>
      <c r="R93" s="26" t="s">
        <v>26</v>
      </c>
      <c r="W93" s="26" t="s">
        <v>26</v>
      </c>
      <c r="X93" s="26" t="s">
        <v>26</v>
      </c>
      <c r="Z93" s="57" t="str">
        <f t="shared" si="2"/>
        <v/>
      </c>
      <c r="AE93" s="74" t="str">
        <f t="shared" si="0"/>
        <v/>
      </c>
      <c r="AF93" s="75" t="str">
        <f t="shared" si="1"/>
        <v/>
      </c>
    </row>
    <row r="94" spans="2:32" hidden="1" x14ac:dyDescent="0.2">
      <c r="B94" s="59"/>
      <c r="C94" s="60"/>
      <c r="D94" s="60"/>
      <c r="E94" s="60"/>
      <c r="F94" s="60"/>
      <c r="G94" s="80"/>
      <c r="H94" s="81"/>
      <c r="J94" s="59"/>
      <c r="K94" s="60"/>
      <c r="L94" s="60"/>
      <c r="M94" s="60"/>
      <c r="N94" s="60"/>
      <c r="O94" s="80"/>
      <c r="P94" s="81"/>
      <c r="R94" s="26" t="s">
        <v>26</v>
      </c>
      <c r="W94" s="26" t="s">
        <v>26</v>
      </c>
      <c r="X94" s="26" t="s">
        <v>26</v>
      </c>
      <c r="Z94" s="59" t="str">
        <f t="shared" si="2"/>
        <v/>
      </c>
      <c r="AA94" s="60"/>
      <c r="AB94" s="60"/>
      <c r="AC94" s="60"/>
      <c r="AD94" s="60"/>
      <c r="AE94" s="80" t="str">
        <f t="shared" si="0"/>
        <v/>
      </c>
      <c r="AF94" s="81" t="str">
        <f t="shared" si="1"/>
        <v/>
      </c>
    </row>
    <row r="95" spans="2:32" hidden="1" x14ac:dyDescent="0.2">
      <c r="B95" s="56" t="s">
        <v>277</v>
      </c>
      <c r="C95" s="34"/>
      <c r="D95" s="34"/>
      <c r="E95" s="34"/>
      <c r="F95" s="34"/>
      <c r="G95" s="69"/>
      <c r="H95" s="64"/>
      <c r="J95" s="56" t="s">
        <v>277</v>
      </c>
      <c r="K95" s="34"/>
      <c r="L95" s="34"/>
      <c r="M95" s="34"/>
      <c r="N95" s="34"/>
      <c r="O95" s="69"/>
      <c r="P95" s="64"/>
      <c r="R95" s="26" t="s">
        <v>26</v>
      </c>
      <c r="W95" s="26" t="s">
        <v>26</v>
      </c>
      <c r="X95" s="26" t="s">
        <v>26</v>
      </c>
      <c r="Z95" s="56" t="str">
        <f t="shared" si="2"/>
        <v/>
      </c>
      <c r="AA95" s="34"/>
      <c r="AB95" s="34"/>
      <c r="AC95" s="34"/>
      <c r="AD95" s="34"/>
      <c r="AE95" s="69" t="str">
        <f t="shared" si="0"/>
        <v/>
      </c>
      <c r="AF95" s="64" t="str">
        <f t="shared" si="1"/>
        <v/>
      </c>
    </row>
    <row r="96" spans="2:32" hidden="1" x14ac:dyDescent="0.2">
      <c r="B96" s="57" t="s">
        <v>271</v>
      </c>
      <c r="G96" s="74" t="s">
        <v>7</v>
      </c>
      <c r="H96" s="75">
        <v>2.8</v>
      </c>
      <c r="J96" s="57" t="s">
        <v>271</v>
      </c>
      <c r="O96" s="74"/>
      <c r="P96" s="75">
        <v>20</v>
      </c>
      <c r="R96" s="26" t="s">
        <v>26</v>
      </c>
      <c r="W96" s="26" t="s">
        <v>26</v>
      </c>
      <c r="X96" s="26" t="s">
        <v>26</v>
      </c>
      <c r="Z96" s="57" t="str">
        <f t="shared" si="2"/>
        <v/>
      </c>
      <c r="AE96" s="74" t="str">
        <f t="shared" si="0"/>
        <v/>
      </c>
      <c r="AF96" s="75" t="str">
        <f t="shared" si="1"/>
        <v/>
      </c>
    </row>
    <row r="97" spans="2:32" hidden="1" x14ac:dyDescent="0.2">
      <c r="B97" s="57" t="s">
        <v>270</v>
      </c>
      <c r="G97" s="74"/>
      <c r="H97" s="75">
        <v>0</v>
      </c>
      <c r="J97" s="57" t="s">
        <v>270</v>
      </c>
      <c r="O97" s="74"/>
      <c r="P97" s="75">
        <v>0</v>
      </c>
      <c r="R97" s="26" t="s">
        <v>26</v>
      </c>
      <c r="W97" s="26" t="s">
        <v>26</v>
      </c>
      <c r="X97" s="26" t="s">
        <v>26</v>
      </c>
      <c r="Z97" s="57" t="str">
        <f t="shared" si="2"/>
        <v/>
      </c>
      <c r="AE97" s="74" t="str">
        <f t="shared" si="0"/>
        <v/>
      </c>
      <c r="AF97" s="75" t="str">
        <f t="shared" si="1"/>
        <v/>
      </c>
    </row>
    <row r="98" spans="2:32" hidden="1" x14ac:dyDescent="0.2">
      <c r="B98" s="57" t="s">
        <v>309</v>
      </c>
      <c r="G98" s="74"/>
      <c r="H98" s="75">
        <v>0</v>
      </c>
      <c r="J98" s="57" t="s">
        <v>309</v>
      </c>
      <c r="O98" s="74"/>
      <c r="P98" s="75">
        <v>0</v>
      </c>
      <c r="R98" s="26" t="s">
        <v>26</v>
      </c>
      <c r="W98" s="26" t="s">
        <v>26</v>
      </c>
      <c r="X98" s="26" t="s">
        <v>26</v>
      </c>
      <c r="Z98" s="57" t="str">
        <f t="shared" si="2"/>
        <v/>
      </c>
      <c r="AE98" s="74" t="str">
        <f t="shared" si="0"/>
        <v/>
      </c>
      <c r="AF98" s="75" t="str">
        <f t="shared" si="1"/>
        <v/>
      </c>
    </row>
    <row r="99" spans="2:32" hidden="1" x14ac:dyDescent="0.2">
      <c r="B99" s="57" t="s">
        <v>276</v>
      </c>
      <c r="G99" s="74" t="s">
        <v>9</v>
      </c>
      <c r="H99" s="75"/>
      <c r="J99" s="57" t="s">
        <v>276</v>
      </c>
      <c r="O99" s="74" t="s">
        <v>9</v>
      </c>
      <c r="P99" s="75"/>
      <c r="R99" s="26" t="s">
        <v>26</v>
      </c>
      <c r="W99" s="26" t="s">
        <v>26</v>
      </c>
      <c r="X99" s="26" t="s">
        <v>26</v>
      </c>
      <c r="Z99" s="57" t="str">
        <f t="shared" si="2"/>
        <v/>
      </c>
      <c r="AE99" s="74" t="str">
        <f t="shared" si="0"/>
        <v/>
      </c>
      <c r="AF99" s="75" t="str">
        <f t="shared" si="1"/>
        <v/>
      </c>
    </row>
    <row r="100" spans="2:32" hidden="1" x14ac:dyDescent="0.2">
      <c r="B100" s="59"/>
      <c r="C100" s="60"/>
      <c r="D100" s="60"/>
      <c r="E100" s="60"/>
      <c r="F100" s="60"/>
      <c r="G100" s="80"/>
      <c r="H100" s="81"/>
      <c r="J100" s="59"/>
      <c r="K100" s="60"/>
      <c r="L100" s="60"/>
      <c r="M100" s="60"/>
      <c r="N100" s="60"/>
      <c r="O100" s="80"/>
      <c r="P100" s="81"/>
      <c r="R100" s="26" t="s">
        <v>26</v>
      </c>
      <c r="W100" s="26" t="s">
        <v>26</v>
      </c>
      <c r="X100" s="26" t="s">
        <v>26</v>
      </c>
      <c r="Z100" s="59" t="str">
        <f t="shared" si="2"/>
        <v/>
      </c>
      <c r="AA100" s="60"/>
      <c r="AB100" s="60"/>
      <c r="AC100" s="60"/>
      <c r="AD100" s="60"/>
      <c r="AE100" s="80" t="str">
        <f t="shared" si="0"/>
        <v/>
      </c>
      <c r="AF100" s="81" t="str">
        <f t="shared" si="1"/>
        <v/>
      </c>
    </row>
    <row r="101" spans="2:32" hidden="1" x14ac:dyDescent="0.2">
      <c r="B101" s="56" t="s">
        <v>278</v>
      </c>
      <c r="C101" s="34"/>
      <c r="D101" s="34"/>
      <c r="E101" s="34"/>
      <c r="F101" s="34"/>
      <c r="G101" s="69"/>
      <c r="H101" s="64"/>
      <c r="J101" s="56" t="s">
        <v>278</v>
      </c>
      <c r="K101" s="34"/>
      <c r="L101" s="34"/>
      <c r="M101" s="34"/>
      <c r="N101" s="34"/>
      <c r="O101" s="69"/>
      <c r="P101" s="64"/>
      <c r="R101" s="26" t="s">
        <v>26</v>
      </c>
      <c r="W101" s="26" t="s">
        <v>26</v>
      </c>
      <c r="X101" s="26" t="s">
        <v>26</v>
      </c>
      <c r="Z101" s="56" t="str">
        <f t="shared" si="2"/>
        <v/>
      </c>
      <c r="AA101" s="34"/>
      <c r="AB101" s="34"/>
      <c r="AC101" s="34"/>
      <c r="AD101" s="34"/>
      <c r="AE101" s="69" t="str">
        <f t="shared" si="0"/>
        <v/>
      </c>
      <c r="AF101" s="64" t="str">
        <f t="shared" si="1"/>
        <v/>
      </c>
    </row>
    <row r="102" spans="2:32" hidden="1" x14ac:dyDescent="0.2">
      <c r="B102" s="57" t="s">
        <v>251</v>
      </c>
      <c r="G102" s="74" t="s">
        <v>9</v>
      </c>
      <c r="H102" s="75"/>
      <c r="J102" s="57" t="s">
        <v>251</v>
      </c>
      <c r="O102" s="74" t="s">
        <v>9</v>
      </c>
      <c r="P102" s="75"/>
      <c r="R102" s="26" t="s">
        <v>26</v>
      </c>
      <c r="W102" s="26" t="s">
        <v>26</v>
      </c>
      <c r="X102" s="26" t="s">
        <v>26</v>
      </c>
      <c r="Z102" s="57" t="str">
        <f t="shared" si="2"/>
        <v/>
      </c>
      <c r="AE102" s="74" t="str">
        <f t="shared" si="0"/>
        <v/>
      </c>
      <c r="AF102" s="75" t="str">
        <f t="shared" si="1"/>
        <v/>
      </c>
    </row>
    <row r="103" spans="2:32" hidden="1" x14ac:dyDescent="0.2">
      <c r="B103" s="57" t="s">
        <v>305</v>
      </c>
      <c r="G103" s="74" t="s">
        <v>9</v>
      </c>
      <c r="H103" s="75"/>
      <c r="J103" s="57" t="s">
        <v>305</v>
      </c>
      <c r="O103" s="74" t="s">
        <v>9</v>
      </c>
      <c r="P103" s="75"/>
      <c r="R103" s="26" t="s">
        <v>26</v>
      </c>
      <c r="W103" s="26" t="s">
        <v>26</v>
      </c>
      <c r="X103" s="26" t="s">
        <v>26</v>
      </c>
      <c r="Z103" s="57" t="str">
        <f t="shared" si="2"/>
        <v/>
      </c>
      <c r="AE103" s="74" t="str">
        <f t="shared" si="0"/>
        <v/>
      </c>
      <c r="AF103" s="75" t="str">
        <f t="shared" si="1"/>
        <v/>
      </c>
    </row>
    <row r="104" spans="2:32" hidden="1" x14ac:dyDescent="0.2">
      <c r="B104" s="57" t="s">
        <v>306</v>
      </c>
      <c r="G104" s="74" t="s">
        <v>9</v>
      </c>
      <c r="H104" s="75"/>
      <c r="J104" s="57" t="s">
        <v>306</v>
      </c>
      <c r="O104" s="74" t="s">
        <v>9</v>
      </c>
      <c r="P104" s="75"/>
      <c r="R104" s="26" t="s">
        <v>26</v>
      </c>
      <c r="W104" s="26" t="s">
        <v>26</v>
      </c>
      <c r="X104" s="26" t="s">
        <v>26</v>
      </c>
      <c r="Z104" s="57" t="str">
        <f t="shared" si="2"/>
        <v/>
      </c>
      <c r="AE104" s="74" t="str">
        <f t="shared" si="0"/>
        <v/>
      </c>
      <c r="AF104" s="75" t="str">
        <f t="shared" si="1"/>
        <v/>
      </c>
    </row>
    <row r="105" spans="2:32" hidden="1" x14ac:dyDescent="0.2">
      <c r="B105" s="57" t="s">
        <v>307</v>
      </c>
      <c r="G105" s="74" t="s">
        <v>9</v>
      </c>
      <c r="H105" s="75"/>
      <c r="J105" s="57" t="s">
        <v>307</v>
      </c>
      <c r="O105" s="74" t="s">
        <v>9</v>
      </c>
      <c r="P105" s="75"/>
      <c r="R105" s="26" t="s">
        <v>26</v>
      </c>
      <c r="W105" s="26" t="s">
        <v>26</v>
      </c>
      <c r="X105" s="26" t="s">
        <v>26</v>
      </c>
      <c r="Z105" s="57" t="str">
        <f t="shared" si="2"/>
        <v/>
      </c>
      <c r="AE105" s="74" t="str">
        <f t="shared" si="0"/>
        <v/>
      </c>
      <c r="AF105" s="75" t="str">
        <f t="shared" si="1"/>
        <v/>
      </c>
    </row>
    <row r="106" spans="2:32" hidden="1" x14ac:dyDescent="0.2">
      <c r="B106" s="57" t="s">
        <v>310</v>
      </c>
      <c r="G106" s="74" t="s">
        <v>7</v>
      </c>
      <c r="H106" s="75">
        <v>2.2000000000000002</v>
      </c>
      <c r="J106" s="57" t="s">
        <v>310</v>
      </c>
      <c r="O106" s="74" t="s">
        <v>8</v>
      </c>
      <c r="P106" s="75">
        <v>4</v>
      </c>
      <c r="R106" s="26" t="s">
        <v>26</v>
      </c>
      <c r="W106" s="26" t="s">
        <v>26</v>
      </c>
      <c r="X106" s="26" t="s">
        <v>26</v>
      </c>
      <c r="Z106" s="57" t="str">
        <f t="shared" si="2"/>
        <v/>
      </c>
      <c r="AE106" s="74" t="str">
        <f t="shared" si="0"/>
        <v/>
      </c>
      <c r="AF106" s="75" t="str">
        <f t="shared" si="1"/>
        <v/>
      </c>
    </row>
    <row r="107" spans="2:32" hidden="1" x14ac:dyDescent="0.2">
      <c r="B107" s="57" t="s">
        <v>279</v>
      </c>
      <c r="G107" s="74"/>
      <c r="H107" s="75">
        <v>0</v>
      </c>
      <c r="J107" s="57" t="s">
        <v>279</v>
      </c>
      <c r="O107" s="74">
        <v>0</v>
      </c>
      <c r="P107" s="75"/>
      <c r="R107" s="26" t="s">
        <v>26</v>
      </c>
      <c r="W107" s="26" t="s">
        <v>26</v>
      </c>
      <c r="X107" s="26" t="s">
        <v>26</v>
      </c>
      <c r="Z107" s="57" t="str">
        <f t="shared" si="2"/>
        <v/>
      </c>
      <c r="AE107" s="74" t="str">
        <f t="shared" si="0"/>
        <v/>
      </c>
      <c r="AF107" s="75" t="str">
        <f t="shared" si="1"/>
        <v/>
      </c>
    </row>
    <row r="108" spans="2:32" hidden="1" x14ac:dyDescent="0.2">
      <c r="B108" s="57" t="s">
        <v>280</v>
      </c>
      <c r="G108" s="74" t="s">
        <v>7</v>
      </c>
      <c r="H108" s="75">
        <v>2.2000000000000002</v>
      </c>
      <c r="J108" s="57" t="s">
        <v>280</v>
      </c>
      <c r="O108" s="74" t="s">
        <v>9</v>
      </c>
      <c r="P108" s="75"/>
      <c r="R108" s="26" t="s">
        <v>26</v>
      </c>
      <c r="W108" s="26" t="s">
        <v>26</v>
      </c>
      <c r="X108" s="26" t="s">
        <v>26</v>
      </c>
      <c r="Z108" s="57" t="str">
        <f t="shared" si="2"/>
        <v/>
      </c>
      <c r="AE108" s="74" t="str">
        <f t="shared" si="0"/>
        <v/>
      </c>
      <c r="AF108" s="75" t="str">
        <f t="shared" si="1"/>
        <v/>
      </c>
    </row>
    <row r="109" spans="2:32" hidden="1" x14ac:dyDescent="0.2">
      <c r="B109" s="57" t="s">
        <v>281</v>
      </c>
      <c r="G109" s="74" t="s">
        <v>9</v>
      </c>
      <c r="H109" s="75"/>
      <c r="J109" s="57" t="s">
        <v>281</v>
      </c>
      <c r="O109" s="74" t="s">
        <v>9</v>
      </c>
      <c r="P109" s="75"/>
      <c r="R109" s="26" t="s">
        <v>26</v>
      </c>
      <c r="W109" s="26" t="s">
        <v>26</v>
      </c>
      <c r="X109" s="26" t="s">
        <v>26</v>
      </c>
      <c r="Z109" s="57" t="str">
        <f t="shared" si="2"/>
        <v/>
      </c>
      <c r="AE109" s="74" t="str">
        <f t="shared" si="0"/>
        <v/>
      </c>
      <c r="AF109" s="75" t="str">
        <f t="shared" si="1"/>
        <v/>
      </c>
    </row>
    <row r="110" spans="2:32" hidden="1" x14ac:dyDescent="0.2">
      <c r="B110" s="59"/>
      <c r="C110" s="60"/>
      <c r="D110" s="60"/>
      <c r="E110" s="60"/>
      <c r="F110" s="60"/>
      <c r="G110" s="80"/>
      <c r="H110" s="81"/>
      <c r="J110" s="59"/>
      <c r="K110" s="60"/>
      <c r="L110" s="60"/>
      <c r="M110" s="60"/>
      <c r="N110" s="60"/>
      <c r="O110" s="80"/>
      <c r="P110" s="81"/>
      <c r="R110" s="26" t="s">
        <v>26</v>
      </c>
      <c r="W110" s="26" t="s">
        <v>26</v>
      </c>
      <c r="X110" s="26" t="s">
        <v>26</v>
      </c>
      <c r="Z110" s="59" t="str">
        <f t="shared" si="2"/>
        <v/>
      </c>
      <c r="AA110" s="60"/>
      <c r="AB110" s="60"/>
      <c r="AC110" s="60"/>
      <c r="AD110" s="60"/>
      <c r="AE110" s="80" t="str">
        <f t="shared" si="0"/>
        <v/>
      </c>
      <c r="AF110" s="81" t="str">
        <f t="shared" si="1"/>
        <v/>
      </c>
    </row>
    <row r="111" spans="2:32" hidden="1" x14ac:dyDescent="0.2">
      <c r="B111" s="56" t="s">
        <v>282</v>
      </c>
      <c r="C111" s="34"/>
      <c r="D111" s="34"/>
      <c r="E111" s="34"/>
      <c r="F111" s="34"/>
      <c r="G111" s="69"/>
      <c r="H111" s="64"/>
      <c r="J111" s="56" t="s">
        <v>282</v>
      </c>
      <c r="K111" s="34"/>
      <c r="L111" s="34"/>
      <c r="M111" s="34"/>
      <c r="N111" s="34"/>
      <c r="O111" s="69"/>
      <c r="P111" s="64"/>
      <c r="R111" s="26" t="s">
        <v>26</v>
      </c>
      <c r="W111" s="26" t="s">
        <v>26</v>
      </c>
      <c r="X111" s="26" t="s">
        <v>26</v>
      </c>
      <c r="Z111" s="56" t="str">
        <f t="shared" si="2"/>
        <v/>
      </c>
      <c r="AA111" s="34"/>
      <c r="AB111" s="34"/>
      <c r="AC111" s="34"/>
      <c r="AD111" s="34"/>
      <c r="AE111" s="69" t="str">
        <f t="shared" si="0"/>
        <v/>
      </c>
      <c r="AF111" s="64" t="str">
        <f t="shared" si="1"/>
        <v/>
      </c>
    </row>
    <row r="112" spans="2:32" hidden="1" x14ac:dyDescent="0.2">
      <c r="B112" s="57" t="s">
        <v>252</v>
      </c>
      <c r="G112" s="74"/>
      <c r="H112" s="75">
        <v>0</v>
      </c>
      <c r="J112" s="57" t="s">
        <v>328</v>
      </c>
      <c r="O112" s="74"/>
      <c r="P112" s="75">
        <v>0</v>
      </c>
      <c r="R112" s="26" t="s">
        <v>26</v>
      </c>
      <c r="W112" s="26" t="s">
        <v>26</v>
      </c>
      <c r="X112" s="26" t="s">
        <v>26</v>
      </c>
      <c r="Z112" s="57" t="str">
        <f t="shared" si="2"/>
        <v/>
      </c>
      <c r="AE112" s="74" t="str">
        <f t="shared" si="0"/>
        <v/>
      </c>
      <c r="AF112" s="75" t="str">
        <f t="shared" si="1"/>
        <v/>
      </c>
    </row>
    <row r="113" spans="2:32" hidden="1" x14ac:dyDescent="0.2">
      <c r="B113" s="57" t="s">
        <v>253</v>
      </c>
      <c r="G113" s="74" t="s">
        <v>9</v>
      </c>
      <c r="H113" s="75"/>
      <c r="J113" s="57" t="s">
        <v>253</v>
      </c>
      <c r="O113" s="74" t="s">
        <v>9</v>
      </c>
      <c r="P113" s="75"/>
      <c r="R113" s="26" t="s">
        <v>26</v>
      </c>
      <c r="W113" s="26" t="s">
        <v>26</v>
      </c>
      <c r="X113" s="26" t="s">
        <v>26</v>
      </c>
      <c r="Z113" s="57" t="str">
        <f t="shared" si="2"/>
        <v/>
      </c>
      <c r="AE113" s="74" t="str">
        <f t="shared" si="0"/>
        <v/>
      </c>
      <c r="AF113" s="75" t="str">
        <f t="shared" si="1"/>
        <v/>
      </c>
    </row>
    <row r="114" spans="2:32" hidden="1" x14ac:dyDescent="0.2">
      <c r="B114" s="57" t="s">
        <v>296</v>
      </c>
      <c r="G114" s="74" t="s">
        <v>9</v>
      </c>
      <c r="H114" s="75"/>
      <c r="J114" s="57" t="s">
        <v>296</v>
      </c>
      <c r="O114" s="74" t="s">
        <v>9</v>
      </c>
      <c r="P114" s="75"/>
      <c r="R114" s="26" t="s">
        <v>26</v>
      </c>
      <c r="W114" s="26" t="s">
        <v>26</v>
      </c>
      <c r="X114" s="26" t="s">
        <v>26</v>
      </c>
      <c r="Z114" s="57" t="str">
        <f t="shared" si="2"/>
        <v/>
      </c>
      <c r="AE114" s="74" t="str">
        <f t="shared" si="0"/>
        <v/>
      </c>
      <c r="AF114" s="75" t="str">
        <f t="shared" si="1"/>
        <v/>
      </c>
    </row>
    <row r="115" spans="2:32" hidden="1" x14ac:dyDescent="0.2">
      <c r="B115" s="57" t="s">
        <v>301</v>
      </c>
      <c r="G115" s="74" t="s">
        <v>9</v>
      </c>
      <c r="H115" s="75"/>
      <c r="J115" s="57" t="s">
        <v>301</v>
      </c>
      <c r="O115" s="74" t="s">
        <v>9</v>
      </c>
      <c r="P115" s="75"/>
      <c r="R115" s="26" t="s">
        <v>26</v>
      </c>
      <c r="W115" s="26" t="s">
        <v>26</v>
      </c>
      <c r="X115" s="26" t="s">
        <v>26</v>
      </c>
      <c r="Z115" s="57" t="str">
        <f t="shared" si="2"/>
        <v/>
      </c>
      <c r="AE115" s="74" t="str">
        <f t="shared" si="0"/>
        <v/>
      </c>
      <c r="AF115" s="75" t="str">
        <f t="shared" si="1"/>
        <v/>
      </c>
    </row>
    <row r="116" spans="2:32" hidden="1" x14ac:dyDescent="0.2">
      <c r="B116" s="57" t="s">
        <v>283</v>
      </c>
      <c r="G116" s="74"/>
      <c r="H116" s="75">
        <v>0</v>
      </c>
      <c r="J116" s="57" t="s">
        <v>283</v>
      </c>
      <c r="O116" s="74"/>
      <c r="P116" s="75">
        <v>0</v>
      </c>
      <c r="R116" s="26" t="s">
        <v>26</v>
      </c>
      <c r="W116" s="26" t="s">
        <v>26</v>
      </c>
      <c r="X116" s="26" t="s">
        <v>26</v>
      </c>
      <c r="Z116" s="57" t="str">
        <f t="shared" si="2"/>
        <v/>
      </c>
      <c r="AE116" s="74" t="str">
        <f t="shared" si="0"/>
        <v/>
      </c>
      <c r="AF116" s="75" t="str">
        <f t="shared" si="1"/>
        <v/>
      </c>
    </row>
    <row r="117" spans="2:32" hidden="1" x14ac:dyDescent="0.2">
      <c r="B117" s="57" t="s">
        <v>284</v>
      </c>
      <c r="G117" s="74"/>
      <c r="H117" s="75">
        <v>0</v>
      </c>
      <c r="J117" s="57" t="s">
        <v>284</v>
      </c>
      <c r="O117" s="74"/>
      <c r="P117" s="75">
        <v>0</v>
      </c>
      <c r="R117" s="26" t="s">
        <v>26</v>
      </c>
      <c r="W117" s="26" t="s">
        <v>26</v>
      </c>
      <c r="X117" s="26" t="s">
        <v>26</v>
      </c>
      <c r="Z117" s="57" t="str">
        <f t="shared" si="2"/>
        <v/>
      </c>
      <c r="AE117" s="74" t="str">
        <f t="shared" si="0"/>
        <v/>
      </c>
      <c r="AF117" s="75" t="str">
        <f t="shared" si="1"/>
        <v/>
      </c>
    </row>
    <row r="118" spans="2:32" hidden="1" x14ac:dyDescent="0.2">
      <c r="B118" s="57" t="s">
        <v>285</v>
      </c>
      <c r="G118" s="74"/>
      <c r="H118" s="75">
        <v>0</v>
      </c>
      <c r="J118" s="57" t="s">
        <v>285</v>
      </c>
      <c r="O118" s="74"/>
      <c r="P118" s="75">
        <v>0</v>
      </c>
      <c r="R118" s="26" t="s">
        <v>26</v>
      </c>
      <c r="W118" s="26" t="s">
        <v>26</v>
      </c>
      <c r="X118" s="26" t="s">
        <v>26</v>
      </c>
      <c r="Z118" s="57" t="str">
        <f t="shared" si="2"/>
        <v/>
      </c>
      <c r="AE118" s="74" t="str">
        <f t="shared" si="0"/>
        <v/>
      </c>
      <c r="AF118" s="75" t="str">
        <f t="shared" si="1"/>
        <v/>
      </c>
    </row>
    <row r="119" spans="2:32" hidden="1" x14ac:dyDescent="0.2">
      <c r="B119" s="57" t="s">
        <v>286</v>
      </c>
      <c r="G119" s="74" t="s">
        <v>9</v>
      </c>
      <c r="H119" s="75"/>
      <c r="J119" s="57" t="s">
        <v>286</v>
      </c>
      <c r="O119" s="74" t="s">
        <v>9</v>
      </c>
      <c r="P119" s="75"/>
      <c r="R119" s="26" t="s">
        <v>26</v>
      </c>
      <c r="W119" s="26" t="s">
        <v>26</v>
      </c>
      <c r="X119" s="26" t="s">
        <v>26</v>
      </c>
      <c r="Z119" s="57" t="str">
        <f t="shared" si="2"/>
        <v/>
      </c>
      <c r="AE119" s="74" t="str">
        <f t="shared" si="0"/>
        <v/>
      </c>
      <c r="AF119" s="75" t="str">
        <f t="shared" si="1"/>
        <v/>
      </c>
    </row>
    <row r="120" spans="2:32" hidden="1" x14ac:dyDescent="0.2">
      <c r="B120" s="57" t="s">
        <v>302</v>
      </c>
      <c r="G120" s="74" t="s">
        <v>9</v>
      </c>
      <c r="H120" s="75"/>
      <c r="J120" s="57" t="s">
        <v>302</v>
      </c>
      <c r="O120" s="74" t="s">
        <v>9</v>
      </c>
      <c r="P120" s="75"/>
      <c r="R120" s="26" t="s">
        <v>26</v>
      </c>
      <c r="W120" s="26" t="s">
        <v>26</v>
      </c>
      <c r="X120" s="26" t="s">
        <v>26</v>
      </c>
      <c r="Z120" s="57" t="str">
        <f t="shared" si="2"/>
        <v/>
      </c>
      <c r="AE120" s="74" t="str">
        <f t="shared" si="0"/>
        <v/>
      </c>
      <c r="AF120" s="75" t="str">
        <f t="shared" si="1"/>
        <v/>
      </c>
    </row>
    <row r="121" spans="2:32" hidden="1" x14ac:dyDescent="0.2">
      <c r="B121" s="57" t="s">
        <v>303</v>
      </c>
      <c r="G121" s="74" t="s">
        <v>9</v>
      </c>
      <c r="H121" s="75"/>
      <c r="J121" s="57" t="s">
        <v>303</v>
      </c>
      <c r="O121" s="74" t="s">
        <v>9</v>
      </c>
      <c r="P121" s="75"/>
      <c r="R121" s="26" t="s">
        <v>26</v>
      </c>
      <c r="W121" s="26" t="s">
        <v>26</v>
      </c>
      <c r="X121" s="26" t="s">
        <v>26</v>
      </c>
      <c r="Z121" s="57" t="str">
        <f t="shared" si="2"/>
        <v/>
      </c>
      <c r="AE121" s="74" t="str">
        <f t="shared" ref="AE121:AE152" si="3">+IF($S$3=2,G121,IF($S$3=3,O121,IF($S$3=4,W121,"")))</f>
        <v/>
      </c>
      <c r="AF121" s="75" t="str">
        <f t="shared" ref="AF121:AF152" si="4">+IF($S$3=2,H121,IF($S$3=3,P121,IF($S$3=4,X121,"")))</f>
        <v/>
      </c>
    </row>
    <row r="122" spans="2:32" hidden="1" x14ac:dyDescent="0.2">
      <c r="B122" s="57" t="s">
        <v>304</v>
      </c>
      <c r="G122" s="74" t="s">
        <v>9</v>
      </c>
      <c r="H122" s="75"/>
      <c r="J122" s="57" t="s">
        <v>304</v>
      </c>
      <c r="O122" s="74" t="s">
        <v>9</v>
      </c>
      <c r="P122" s="75"/>
      <c r="R122" s="26" t="s">
        <v>26</v>
      </c>
      <c r="W122" s="26" t="s">
        <v>26</v>
      </c>
      <c r="X122" s="26" t="s">
        <v>26</v>
      </c>
      <c r="Z122" s="57" t="str">
        <f t="shared" ref="Z122:Z152" si="5">+IF($S$3=2,B122,IF($S$3=3,J122,IF($S$3=4,R122,"")))</f>
        <v/>
      </c>
      <c r="AE122" s="74" t="str">
        <f t="shared" si="3"/>
        <v/>
      </c>
      <c r="AF122" s="75" t="str">
        <f t="shared" si="4"/>
        <v/>
      </c>
    </row>
    <row r="123" spans="2:32" hidden="1" x14ac:dyDescent="0.2">
      <c r="B123" s="57"/>
      <c r="G123" s="74"/>
      <c r="H123" s="75"/>
      <c r="J123" s="57"/>
      <c r="O123" s="74"/>
      <c r="P123" s="75"/>
      <c r="R123" s="26" t="s">
        <v>26</v>
      </c>
      <c r="W123" s="26" t="s">
        <v>26</v>
      </c>
      <c r="X123" s="26" t="s">
        <v>26</v>
      </c>
      <c r="Z123" s="57" t="str">
        <f t="shared" si="5"/>
        <v/>
      </c>
      <c r="AE123" s="74" t="str">
        <f t="shared" si="3"/>
        <v/>
      </c>
      <c r="AF123" s="75" t="str">
        <f t="shared" si="4"/>
        <v/>
      </c>
    </row>
    <row r="124" spans="2:32" hidden="1" x14ac:dyDescent="0.2">
      <c r="B124" s="56" t="s">
        <v>287</v>
      </c>
      <c r="C124" s="34"/>
      <c r="D124" s="34"/>
      <c r="E124" s="34"/>
      <c r="F124" s="34"/>
      <c r="G124" s="69"/>
      <c r="H124" s="64"/>
      <c r="J124" s="56" t="s">
        <v>287</v>
      </c>
      <c r="K124" s="34"/>
      <c r="L124" s="34"/>
      <c r="M124" s="34"/>
      <c r="N124" s="34"/>
      <c r="O124" s="69"/>
      <c r="P124" s="64"/>
      <c r="R124" s="26" t="s">
        <v>26</v>
      </c>
      <c r="W124" s="26" t="s">
        <v>26</v>
      </c>
      <c r="X124" s="26" t="s">
        <v>26</v>
      </c>
      <c r="Z124" s="56" t="str">
        <f t="shared" si="5"/>
        <v/>
      </c>
      <c r="AA124" s="34"/>
      <c r="AB124" s="34"/>
      <c r="AC124" s="34"/>
      <c r="AD124" s="34"/>
      <c r="AE124" s="69" t="str">
        <f t="shared" si="3"/>
        <v/>
      </c>
      <c r="AF124" s="64" t="str">
        <f t="shared" si="4"/>
        <v/>
      </c>
    </row>
    <row r="125" spans="2:32" hidden="1" x14ac:dyDescent="0.2">
      <c r="B125" s="57" t="s">
        <v>288</v>
      </c>
      <c r="G125" s="74" t="s">
        <v>7</v>
      </c>
      <c r="H125" s="75">
        <v>2.2000000000000002</v>
      </c>
      <c r="J125" s="57" t="s">
        <v>288</v>
      </c>
      <c r="O125" s="74" t="s">
        <v>9</v>
      </c>
      <c r="P125" s="75"/>
      <c r="R125" s="26" t="s">
        <v>26</v>
      </c>
      <c r="W125" s="26" t="s">
        <v>26</v>
      </c>
      <c r="X125" s="26" t="s">
        <v>26</v>
      </c>
      <c r="Z125" s="57" t="str">
        <f t="shared" si="5"/>
        <v/>
      </c>
      <c r="AE125" s="74" t="str">
        <f t="shared" si="3"/>
        <v/>
      </c>
      <c r="AF125" s="75" t="str">
        <f t="shared" si="4"/>
        <v/>
      </c>
    </row>
    <row r="126" spans="2:32" hidden="1" x14ac:dyDescent="0.2">
      <c r="B126" s="57" t="s">
        <v>293</v>
      </c>
      <c r="G126" s="74" t="s">
        <v>9</v>
      </c>
      <c r="H126" s="75"/>
      <c r="J126" s="57" t="s">
        <v>293</v>
      </c>
      <c r="O126" s="74" t="s">
        <v>9</v>
      </c>
      <c r="P126" s="75"/>
      <c r="R126" s="26" t="s">
        <v>26</v>
      </c>
      <c r="W126" s="26" t="s">
        <v>26</v>
      </c>
      <c r="X126" s="26" t="s">
        <v>26</v>
      </c>
      <c r="Z126" s="57" t="str">
        <f t="shared" si="5"/>
        <v/>
      </c>
      <c r="AE126" s="74" t="str">
        <f t="shared" si="3"/>
        <v/>
      </c>
      <c r="AF126" s="75" t="str">
        <f t="shared" si="4"/>
        <v/>
      </c>
    </row>
    <row r="127" spans="2:32" hidden="1" x14ac:dyDescent="0.2">
      <c r="B127" s="57" t="s">
        <v>294</v>
      </c>
      <c r="G127" s="74" t="s">
        <v>9</v>
      </c>
      <c r="H127" s="75"/>
      <c r="J127" s="57" t="s">
        <v>294</v>
      </c>
      <c r="O127" s="74" t="s">
        <v>9</v>
      </c>
      <c r="P127" s="75"/>
      <c r="R127" s="26" t="s">
        <v>26</v>
      </c>
      <c r="W127" s="26" t="s">
        <v>26</v>
      </c>
      <c r="X127" s="26" t="s">
        <v>26</v>
      </c>
      <c r="Z127" s="57" t="str">
        <f t="shared" si="5"/>
        <v/>
      </c>
      <c r="AE127" s="74" t="str">
        <f t="shared" si="3"/>
        <v/>
      </c>
      <c r="AF127" s="75" t="str">
        <f t="shared" si="4"/>
        <v/>
      </c>
    </row>
    <row r="128" spans="2:32" hidden="1" x14ac:dyDescent="0.2">
      <c r="B128" s="57" t="s">
        <v>296</v>
      </c>
      <c r="G128" s="74" t="s">
        <v>9</v>
      </c>
      <c r="H128" s="75"/>
      <c r="J128" s="57" t="s">
        <v>296</v>
      </c>
      <c r="O128" s="74" t="s">
        <v>9</v>
      </c>
      <c r="P128" s="75"/>
      <c r="R128" s="26" t="s">
        <v>26</v>
      </c>
      <c r="W128" s="26" t="s">
        <v>26</v>
      </c>
      <c r="X128" s="26" t="s">
        <v>26</v>
      </c>
      <c r="Z128" s="57" t="str">
        <f t="shared" si="5"/>
        <v/>
      </c>
      <c r="AE128" s="74" t="str">
        <f t="shared" si="3"/>
        <v/>
      </c>
      <c r="AF128" s="75" t="str">
        <f t="shared" si="4"/>
        <v/>
      </c>
    </row>
    <row r="129" spans="2:32" hidden="1" x14ac:dyDescent="0.2">
      <c r="B129" s="57" t="s">
        <v>297</v>
      </c>
      <c r="G129" s="74" t="s">
        <v>9</v>
      </c>
      <c r="H129" s="75"/>
      <c r="J129" s="57" t="s">
        <v>297</v>
      </c>
      <c r="O129" s="74" t="s">
        <v>9</v>
      </c>
      <c r="P129" s="75"/>
      <c r="R129" s="26" t="s">
        <v>26</v>
      </c>
      <c r="W129" s="26" t="s">
        <v>26</v>
      </c>
      <c r="X129" s="26" t="s">
        <v>26</v>
      </c>
      <c r="Z129" s="57" t="str">
        <f t="shared" si="5"/>
        <v/>
      </c>
      <c r="AE129" s="74" t="str">
        <f t="shared" si="3"/>
        <v/>
      </c>
      <c r="AF129" s="75" t="str">
        <f t="shared" si="4"/>
        <v/>
      </c>
    </row>
    <row r="130" spans="2:32" hidden="1" x14ac:dyDescent="0.2">
      <c r="B130" s="57" t="s">
        <v>289</v>
      </c>
      <c r="G130" s="74"/>
      <c r="H130" s="75">
        <v>0</v>
      </c>
      <c r="J130" s="57" t="s">
        <v>289</v>
      </c>
      <c r="O130" s="74"/>
      <c r="P130" s="75">
        <v>0</v>
      </c>
      <c r="R130" s="26" t="s">
        <v>26</v>
      </c>
      <c r="W130" s="26" t="s">
        <v>26</v>
      </c>
      <c r="X130" s="26" t="s">
        <v>26</v>
      </c>
      <c r="Z130" s="57" t="str">
        <f t="shared" si="5"/>
        <v/>
      </c>
      <c r="AE130" s="74" t="str">
        <f t="shared" si="3"/>
        <v/>
      </c>
      <c r="AF130" s="75" t="str">
        <f t="shared" si="4"/>
        <v/>
      </c>
    </row>
    <row r="131" spans="2:32" hidden="1" x14ac:dyDescent="0.2">
      <c r="B131" s="57" t="s">
        <v>298</v>
      </c>
      <c r="G131" s="74"/>
      <c r="H131" s="75">
        <v>0</v>
      </c>
      <c r="J131" s="57" t="s">
        <v>298</v>
      </c>
      <c r="O131" s="74"/>
      <c r="P131" s="75">
        <v>0</v>
      </c>
      <c r="R131" s="26" t="s">
        <v>26</v>
      </c>
      <c r="W131" s="26" t="s">
        <v>26</v>
      </c>
      <c r="X131" s="26" t="s">
        <v>26</v>
      </c>
      <c r="Z131" s="57" t="str">
        <f t="shared" si="5"/>
        <v/>
      </c>
      <c r="AE131" s="74" t="str">
        <f t="shared" si="3"/>
        <v/>
      </c>
      <c r="AF131" s="75" t="str">
        <f t="shared" si="4"/>
        <v/>
      </c>
    </row>
    <row r="132" spans="2:32" hidden="1" x14ac:dyDescent="0.2">
      <c r="B132" s="57" t="s">
        <v>295</v>
      </c>
      <c r="G132" s="74" t="s">
        <v>7</v>
      </c>
      <c r="H132" s="75">
        <v>2.2000000000000002</v>
      </c>
      <c r="J132" s="57" t="s">
        <v>295</v>
      </c>
      <c r="O132" s="74" t="s">
        <v>9</v>
      </c>
      <c r="P132" s="75"/>
      <c r="R132" s="26" t="s">
        <v>26</v>
      </c>
      <c r="W132" s="26" t="s">
        <v>26</v>
      </c>
      <c r="X132" s="26" t="s">
        <v>26</v>
      </c>
      <c r="Z132" s="57" t="str">
        <f t="shared" si="5"/>
        <v/>
      </c>
      <c r="AE132" s="74" t="str">
        <f t="shared" si="3"/>
        <v/>
      </c>
      <c r="AF132" s="75" t="str">
        <f t="shared" si="4"/>
        <v/>
      </c>
    </row>
    <row r="133" spans="2:32" hidden="1" x14ac:dyDescent="0.2">
      <c r="B133" s="57" t="s">
        <v>299</v>
      </c>
      <c r="G133" s="74" t="s">
        <v>7</v>
      </c>
      <c r="H133" s="75">
        <v>2.2000000000000002</v>
      </c>
      <c r="J133" s="57" t="s">
        <v>299</v>
      </c>
      <c r="O133" s="74" t="s">
        <v>9</v>
      </c>
      <c r="P133" s="75"/>
      <c r="R133" s="26" t="s">
        <v>26</v>
      </c>
      <c r="W133" s="26" t="s">
        <v>26</v>
      </c>
      <c r="X133" s="26" t="s">
        <v>26</v>
      </c>
      <c r="Z133" s="57" t="str">
        <f t="shared" si="5"/>
        <v/>
      </c>
      <c r="AE133" s="74" t="str">
        <f t="shared" si="3"/>
        <v/>
      </c>
      <c r="AF133" s="75" t="str">
        <f t="shared" si="4"/>
        <v/>
      </c>
    </row>
    <row r="134" spans="2:32" hidden="1" x14ac:dyDescent="0.2">
      <c r="B134" s="57" t="s">
        <v>300</v>
      </c>
      <c r="G134" s="74" t="s">
        <v>7</v>
      </c>
      <c r="H134" s="75">
        <v>2.2000000000000002</v>
      </c>
      <c r="J134" s="57" t="s">
        <v>300</v>
      </c>
      <c r="O134" s="74" t="s">
        <v>9</v>
      </c>
      <c r="P134" s="75"/>
      <c r="R134" s="26" t="s">
        <v>26</v>
      </c>
      <c r="W134" s="26" t="s">
        <v>26</v>
      </c>
      <c r="X134" s="26" t="s">
        <v>26</v>
      </c>
      <c r="Z134" s="57" t="str">
        <f t="shared" si="5"/>
        <v/>
      </c>
      <c r="AE134" s="74" t="str">
        <f t="shared" si="3"/>
        <v/>
      </c>
      <c r="AF134" s="75" t="str">
        <f t="shared" si="4"/>
        <v/>
      </c>
    </row>
    <row r="135" spans="2:32" hidden="1" x14ac:dyDescent="0.2">
      <c r="B135" s="59"/>
      <c r="C135" s="60"/>
      <c r="D135" s="60"/>
      <c r="E135" s="60"/>
      <c r="F135" s="60"/>
      <c r="G135" s="80"/>
      <c r="H135" s="81"/>
      <c r="J135" s="59"/>
      <c r="K135" s="60"/>
      <c r="L135" s="60"/>
      <c r="M135" s="60"/>
      <c r="N135" s="60"/>
      <c r="O135" s="80"/>
      <c r="P135" s="81"/>
      <c r="R135" s="26" t="s">
        <v>26</v>
      </c>
      <c r="W135" s="26" t="s">
        <v>26</v>
      </c>
      <c r="X135" s="26" t="s">
        <v>26</v>
      </c>
      <c r="Z135" s="59" t="str">
        <f t="shared" si="5"/>
        <v/>
      </c>
      <c r="AA135" s="60"/>
      <c r="AB135" s="60"/>
      <c r="AC135" s="60"/>
      <c r="AD135" s="60"/>
      <c r="AE135" s="80" t="str">
        <f t="shared" si="3"/>
        <v/>
      </c>
      <c r="AF135" s="81" t="str">
        <f t="shared" si="4"/>
        <v/>
      </c>
    </row>
    <row r="136" spans="2:32" hidden="1" x14ac:dyDescent="0.2">
      <c r="B136" s="56" t="s">
        <v>291</v>
      </c>
      <c r="C136" s="34"/>
      <c r="D136" s="34"/>
      <c r="E136" s="34"/>
      <c r="F136" s="34"/>
      <c r="G136" s="69"/>
      <c r="H136" s="64"/>
      <c r="J136" s="56" t="s">
        <v>291</v>
      </c>
      <c r="K136" s="34"/>
      <c r="L136" s="34"/>
      <c r="M136" s="34"/>
      <c r="N136" s="34"/>
      <c r="O136" s="69"/>
      <c r="P136" s="64"/>
      <c r="R136" s="26" t="s">
        <v>26</v>
      </c>
      <c r="W136" s="26" t="s">
        <v>26</v>
      </c>
      <c r="X136" s="26" t="s">
        <v>26</v>
      </c>
      <c r="Z136" s="56" t="str">
        <f t="shared" si="5"/>
        <v/>
      </c>
      <c r="AA136" s="34"/>
      <c r="AB136" s="34"/>
      <c r="AC136" s="34"/>
      <c r="AD136" s="34"/>
      <c r="AE136" s="69" t="str">
        <f t="shared" si="3"/>
        <v/>
      </c>
      <c r="AF136" s="64" t="str">
        <f t="shared" si="4"/>
        <v/>
      </c>
    </row>
    <row r="137" spans="2:32" hidden="1" x14ac:dyDescent="0.2">
      <c r="B137" s="57" t="s">
        <v>311</v>
      </c>
      <c r="G137" s="74" t="s">
        <v>9</v>
      </c>
      <c r="H137" s="75"/>
      <c r="J137" s="57" t="s">
        <v>311</v>
      </c>
      <c r="O137" s="74" t="s">
        <v>9</v>
      </c>
      <c r="P137" s="75"/>
      <c r="R137" s="26" t="s">
        <v>26</v>
      </c>
      <c r="W137" s="26" t="s">
        <v>26</v>
      </c>
      <c r="X137" s="26" t="s">
        <v>26</v>
      </c>
      <c r="Z137" s="57" t="str">
        <f t="shared" si="5"/>
        <v/>
      </c>
      <c r="AE137" s="74" t="str">
        <f t="shared" si="3"/>
        <v/>
      </c>
      <c r="AF137" s="75" t="str">
        <f t="shared" si="4"/>
        <v/>
      </c>
    </row>
    <row r="138" spans="2:32" hidden="1" x14ac:dyDescent="0.2">
      <c r="B138" s="57" t="s">
        <v>290</v>
      </c>
      <c r="G138" s="74"/>
      <c r="H138" s="75">
        <v>0</v>
      </c>
      <c r="J138" s="57" t="s">
        <v>290</v>
      </c>
      <c r="O138" s="74"/>
      <c r="P138" s="75">
        <v>0</v>
      </c>
      <c r="R138" s="26" t="s">
        <v>26</v>
      </c>
      <c r="W138" s="26" t="s">
        <v>26</v>
      </c>
      <c r="X138" s="26" t="s">
        <v>26</v>
      </c>
      <c r="Z138" s="57" t="str">
        <f t="shared" si="5"/>
        <v/>
      </c>
      <c r="AE138" s="74" t="str">
        <f t="shared" si="3"/>
        <v/>
      </c>
      <c r="AF138" s="75" t="str">
        <f t="shared" si="4"/>
        <v/>
      </c>
    </row>
    <row r="139" spans="2:32" hidden="1" x14ac:dyDescent="0.2">
      <c r="B139" s="57" t="s">
        <v>316</v>
      </c>
      <c r="G139" s="74" t="s">
        <v>7</v>
      </c>
      <c r="H139" s="75">
        <v>2.2000000000000002</v>
      </c>
      <c r="J139" s="57" t="s">
        <v>316</v>
      </c>
      <c r="O139" s="74" t="s">
        <v>8</v>
      </c>
      <c r="P139" s="75">
        <v>70</v>
      </c>
      <c r="R139" s="26" t="s">
        <v>26</v>
      </c>
      <c r="W139" s="26" t="s">
        <v>26</v>
      </c>
      <c r="X139" s="26" t="s">
        <v>26</v>
      </c>
      <c r="Z139" s="57" t="str">
        <f t="shared" si="5"/>
        <v/>
      </c>
      <c r="AE139" s="74" t="str">
        <f t="shared" si="3"/>
        <v/>
      </c>
      <c r="AF139" s="75" t="str">
        <f t="shared" si="4"/>
        <v/>
      </c>
    </row>
    <row r="140" spans="2:32" hidden="1" x14ac:dyDescent="0.2">
      <c r="B140" s="57" t="s">
        <v>317</v>
      </c>
      <c r="G140" s="74" t="s">
        <v>7</v>
      </c>
      <c r="H140" s="75">
        <v>2.2000000000000002</v>
      </c>
      <c r="J140" s="57" t="s">
        <v>317</v>
      </c>
      <c r="O140" s="74" t="s">
        <v>9</v>
      </c>
      <c r="P140" s="75"/>
      <c r="R140" s="26" t="s">
        <v>26</v>
      </c>
      <c r="W140" s="26" t="s">
        <v>26</v>
      </c>
      <c r="X140" s="26" t="s">
        <v>26</v>
      </c>
      <c r="Z140" s="57" t="str">
        <f t="shared" si="5"/>
        <v/>
      </c>
      <c r="AE140" s="74" t="str">
        <f t="shared" si="3"/>
        <v/>
      </c>
      <c r="AF140" s="75" t="str">
        <f t="shared" si="4"/>
        <v/>
      </c>
    </row>
    <row r="141" spans="2:32" hidden="1" x14ac:dyDescent="0.2">
      <c r="B141" s="57" t="s">
        <v>318</v>
      </c>
      <c r="G141" s="74" t="s">
        <v>7</v>
      </c>
      <c r="H141" s="75">
        <v>2.2000000000000002</v>
      </c>
      <c r="J141" s="57" t="s">
        <v>318</v>
      </c>
      <c r="O141" s="74" t="s">
        <v>8</v>
      </c>
      <c r="P141" s="75">
        <v>60</v>
      </c>
      <c r="R141" s="26" t="s">
        <v>26</v>
      </c>
      <c r="W141" s="26" t="s">
        <v>26</v>
      </c>
      <c r="X141" s="26" t="s">
        <v>26</v>
      </c>
      <c r="Z141" s="57" t="str">
        <f t="shared" si="5"/>
        <v/>
      </c>
      <c r="AE141" s="74" t="str">
        <f t="shared" si="3"/>
        <v/>
      </c>
      <c r="AF141" s="75" t="str">
        <f t="shared" si="4"/>
        <v/>
      </c>
    </row>
    <row r="142" spans="2:32" hidden="1" x14ac:dyDescent="0.2">
      <c r="B142" s="57" t="s">
        <v>319</v>
      </c>
      <c r="G142" s="74"/>
      <c r="H142" s="75">
        <v>0</v>
      </c>
      <c r="J142" s="57" t="s">
        <v>319</v>
      </c>
      <c r="O142" s="74"/>
      <c r="P142" s="75">
        <v>0</v>
      </c>
      <c r="R142" s="26" t="s">
        <v>26</v>
      </c>
      <c r="W142" s="26" t="s">
        <v>26</v>
      </c>
      <c r="X142" s="26" t="s">
        <v>26</v>
      </c>
      <c r="Z142" s="57" t="str">
        <f t="shared" si="5"/>
        <v/>
      </c>
      <c r="AE142" s="74" t="str">
        <f t="shared" si="3"/>
        <v/>
      </c>
      <c r="AF142" s="75" t="str">
        <f t="shared" si="4"/>
        <v/>
      </c>
    </row>
    <row r="143" spans="2:32" hidden="1" x14ac:dyDescent="0.2">
      <c r="B143" s="57" t="s">
        <v>320</v>
      </c>
      <c r="G143" s="74"/>
      <c r="H143" s="75">
        <v>0</v>
      </c>
      <c r="J143" s="57" t="s">
        <v>320</v>
      </c>
      <c r="O143" s="74"/>
      <c r="P143" s="75">
        <v>0</v>
      </c>
      <c r="R143" s="26" t="s">
        <v>26</v>
      </c>
      <c r="W143" s="26" t="s">
        <v>26</v>
      </c>
      <c r="X143" s="26" t="s">
        <v>26</v>
      </c>
      <c r="Z143" s="57" t="str">
        <f t="shared" si="5"/>
        <v/>
      </c>
      <c r="AE143" s="74" t="str">
        <f t="shared" si="3"/>
        <v/>
      </c>
      <c r="AF143" s="75" t="str">
        <f t="shared" si="4"/>
        <v/>
      </c>
    </row>
    <row r="144" spans="2:32" hidden="1" x14ac:dyDescent="0.2">
      <c r="B144" s="57" t="s">
        <v>321</v>
      </c>
      <c r="G144" s="74"/>
      <c r="H144" s="75">
        <v>0</v>
      </c>
      <c r="J144" s="57" t="s">
        <v>321</v>
      </c>
      <c r="O144" s="74"/>
      <c r="P144" s="75">
        <v>0</v>
      </c>
      <c r="R144" s="26" t="s">
        <v>26</v>
      </c>
      <c r="W144" s="26" t="s">
        <v>26</v>
      </c>
      <c r="X144" s="26" t="s">
        <v>26</v>
      </c>
      <c r="Z144" s="57" t="str">
        <f t="shared" si="5"/>
        <v/>
      </c>
      <c r="AE144" s="74" t="str">
        <f t="shared" si="3"/>
        <v/>
      </c>
      <c r="AF144" s="75" t="str">
        <f t="shared" si="4"/>
        <v/>
      </c>
    </row>
    <row r="145" spans="2:32" hidden="1" x14ac:dyDescent="0.2">
      <c r="B145" s="57" t="s">
        <v>322</v>
      </c>
      <c r="G145" s="74" t="s">
        <v>7</v>
      </c>
      <c r="H145" s="75">
        <v>2.2000000000000002</v>
      </c>
      <c r="J145" s="57" t="s">
        <v>322</v>
      </c>
      <c r="O145" s="74" t="s">
        <v>8</v>
      </c>
      <c r="P145" s="75">
        <v>60</v>
      </c>
      <c r="R145" s="26" t="s">
        <v>26</v>
      </c>
      <c r="W145" s="26" t="s">
        <v>26</v>
      </c>
      <c r="X145" s="26" t="s">
        <v>26</v>
      </c>
      <c r="Z145" s="57" t="str">
        <f t="shared" si="5"/>
        <v/>
      </c>
      <c r="AE145" s="74" t="str">
        <f t="shared" si="3"/>
        <v/>
      </c>
      <c r="AF145" s="75" t="str">
        <f t="shared" si="4"/>
        <v/>
      </c>
    </row>
    <row r="146" spans="2:32" hidden="1" x14ac:dyDescent="0.2">
      <c r="B146" s="57" t="s">
        <v>323</v>
      </c>
      <c r="G146" s="74" t="s">
        <v>7</v>
      </c>
      <c r="H146" s="75">
        <v>2.2000000000000002</v>
      </c>
      <c r="J146" s="57" t="s">
        <v>323</v>
      </c>
      <c r="O146" s="74" t="s">
        <v>8</v>
      </c>
      <c r="P146" s="75">
        <v>60</v>
      </c>
      <c r="R146" s="26" t="s">
        <v>26</v>
      </c>
      <c r="W146" s="26" t="s">
        <v>26</v>
      </c>
      <c r="X146" s="26" t="s">
        <v>26</v>
      </c>
      <c r="Z146" s="57" t="str">
        <f t="shared" si="5"/>
        <v/>
      </c>
      <c r="AE146" s="74" t="str">
        <f t="shared" si="3"/>
        <v/>
      </c>
      <c r="AF146" s="75" t="str">
        <f t="shared" si="4"/>
        <v/>
      </c>
    </row>
    <row r="147" spans="2:32" hidden="1" x14ac:dyDescent="0.2">
      <c r="B147" s="59"/>
      <c r="C147" s="60"/>
      <c r="D147" s="60"/>
      <c r="E147" s="60"/>
      <c r="F147" s="60"/>
      <c r="G147" s="80"/>
      <c r="H147" s="81"/>
      <c r="J147" s="59"/>
      <c r="K147" s="60"/>
      <c r="L147" s="60"/>
      <c r="M147" s="60"/>
      <c r="N147" s="60"/>
      <c r="O147" s="80"/>
      <c r="P147" s="81"/>
      <c r="R147" s="26" t="s">
        <v>26</v>
      </c>
      <c r="W147" s="26" t="s">
        <v>26</v>
      </c>
      <c r="X147" s="26" t="s">
        <v>26</v>
      </c>
      <c r="Z147" s="59" t="str">
        <f t="shared" si="5"/>
        <v/>
      </c>
      <c r="AA147" s="60"/>
      <c r="AB147" s="60"/>
      <c r="AC147" s="60"/>
      <c r="AD147" s="60"/>
      <c r="AE147" s="80" t="str">
        <f t="shared" si="3"/>
        <v/>
      </c>
      <c r="AF147" s="81" t="str">
        <f t="shared" si="4"/>
        <v/>
      </c>
    </row>
    <row r="148" spans="2:32" hidden="1" x14ac:dyDescent="0.2">
      <c r="B148" s="57" t="s">
        <v>292</v>
      </c>
      <c r="G148" s="74"/>
      <c r="H148" s="75"/>
      <c r="J148" s="57" t="s">
        <v>292</v>
      </c>
      <c r="O148" s="74"/>
      <c r="P148" s="75"/>
      <c r="R148" s="26" t="s">
        <v>26</v>
      </c>
      <c r="W148" s="26" t="s">
        <v>26</v>
      </c>
      <c r="X148" s="26" t="s">
        <v>26</v>
      </c>
      <c r="Z148" s="57" t="str">
        <f t="shared" si="5"/>
        <v/>
      </c>
      <c r="AE148" s="74" t="str">
        <f t="shared" si="3"/>
        <v/>
      </c>
      <c r="AF148" s="75" t="str">
        <f t="shared" si="4"/>
        <v/>
      </c>
    </row>
    <row r="149" spans="2:32" hidden="1" x14ac:dyDescent="0.2">
      <c r="B149" s="57" t="s">
        <v>324</v>
      </c>
      <c r="G149" s="74" t="s">
        <v>9</v>
      </c>
      <c r="H149" s="75"/>
      <c r="J149" s="57" t="s">
        <v>324</v>
      </c>
      <c r="O149" s="74" t="s">
        <v>9</v>
      </c>
      <c r="P149" s="75"/>
      <c r="R149" s="26" t="s">
        <v>26</v>
      </c>
      <c r="W149" s="26" t="s">
        <v>26</v>
      </c>
      <c r="X149" s="26" t="s">
        <v>26</v>
      </c>
      <c r="Z149" s="57" t="str">
        <f t="shared" si="5"/>
        <v/>
      </c>
      <c r="AE149" s="74" t="str">
        <f t="shared" si="3"/>
        <v/>
      </c>
      <c r="AF149" s="75" t="str">
        <f t="shared" si="4"/>
        <v/>
      </c>
    </row>
    <row r="150" spans="2:32" hidden="1" x14ac:dyDescent="0.2">
      <c r="B150" s="57" t="s">
        <v>325</v>
      </c>
      <c r="G150" s="74"/>
      <c r="H150" s="75">
        <v>0</v>
      </c>
      <c r="J150" s="57" t="s">
        <v>325</v>
      </c>
      <c r="O150" s="74"/>
      <c r="P150" s="75">
        <v>0</v>
      </c>
      <c r="R150" s="26" t="s">
        <v>26</v>
      </c>
      <c r="W150" s="26" t="s">
        <v>26</v>
      </c>
      <c r="X150" s="26" t="s">
        <v>26</v>
      </c>
      <c r="Z150" s="57" t="str">
        <f t="shared" si="5"/>
        <v/>
      </c>
      <c r="AE150" s="74" t="str">
        <f t="shared" si="3"/>
        <v/>
      </c>
      <c r="AF150" s="75" t="str">
        <f t="shared" si="4"/>
        <v/>
      </c>
    </row>
    <row r="151" spans="2:32" hidden="1" x14ac:dyDescent="0.2">
      <c r="B151" s="57" t="s">
        <v>326</v>
      </c>
      <c r="G151" s="74" t="s">
        <v>9</v>
      </c>
      <c r="H151" s="75"/>
      <c r="J151" s="57" t="s">
        <v>326</v>
      </c>
      <c r="O151" s="74" t="s">
        <v>9</v>
      </c>
      <c r="P151" s="75"/>
      <c r="R151" s="26" t="s">
        <v>26</v>
      </c>
      <c r="W151" s="26" t="s">
        <v>26</v>
      </c>
      <c r="X151" s="26" t="s">
        <v>26</v>
      </c>
      <c r="Z151" s="57" t="str">
        <f t="shared" si="5"/>
        <v/>
      </c>
      <c r="AE151" s="74" t="str">
        <f t="shared" si="3"/>
        <v/>
      </c>
      <c r="AF151" s="75" t="str">
        <f t="shared" si="4"/>
        <v/>
      </c>
    </row>
    <row r="152" spans="2:32" hidden="1" x14ac:dyDescent="0.2">
      <c r="B152" s="59"/>
      <c r="C152" s="60"/>
      <c r="D152" s="60"/>
      <c r="E152" s="60"/>
      <c r="F152" s="60"/>
      <c r="G152" s="90"/>
      <c r="H152" s="61"/>
      <c r="J152" s="59"/>
      <c r="K152" s="60"/>
      <c r="L152" s="60"/>
      <c r="M152" s="60"/>
      <c r="N152" s="60"/>
      <c r="O152" s="90"/>
      <c r="P152" s="61"/>
      <c r="R152" s="26" t="s">
        <v>26</v>
      </c>
      <c r="W152" s="26" t="s">
        <v>26</v>
      </c>
      <c r="X152" s="26" t="s">
        <v>26</v>
      </c>
      <c r="Z152" s="59" t="str">
        <f t="shared" si="5"/>
        <v/>
      </c>
      <c r="AA152" s="60"/>
      <c r="AB152" s="60"/>
      <c r="AC152" s="60"/>
      <c r="AD152" s="60"/>
      <c r="AE152" s="90" t="str">
        <f t="shared" si="3"/>
        <v/>
      </c>
      <c r="AF152" s="61" t="str">
        <f t="shared" si="4"/>
        <v/>
      </c>
    </row>
    <row r="153" spans="2:32" hidden="1" x14ac:dyDescent="0.2">
      <c r="J153" s="27"/>
      <c r="K153" s="27"/>
    </row>
    <row r="154" spans="2:32" hidden="1" x14ac:dyDescent="0.2">
      <c r="J154" s="27"/>
      <c r="K154" s="27"/>
    </row>
    <row r="155" spans="2:32" hidden="1" x14ac:dyDescent="0.2">
      <c r="J155" s="27"/>
      <c r="K155" s="27"/>
    </row>
    <row r="156" spans="2:32" hidden="1" x14ac:dyDescent="0.2">
      <c r="J156" s="27"/>
      <c r="K156" s="27"/>
    </row>
    <row r="157" spans="2:32" hidden="1" x14ac:dyDescent="0.2">
      <c r="J157" s="27"/>
      <c r="K157" s="27"/>
    </row>
    <row r="158" spans="2:32" hidden="1" x14ac:dyDescent="0.2">
      <c r="J158" s="27"/>
      <c r="K158" s="27"/>
    </row>
    <row r="159" spans="2:32" hidden="1" x14ac:dyDescent="0.2">
      <c r="J159" s="27"/>
      <c r="K159" s="27"/>
    </row>
    <row r="160" spans="2:32" x14ac:dyDescent="0.2">
      <c r="J160" s="27"/>
      <c r="K160" s="27"/>
    </row>
    <row r="161" spans="10:11" x14ac:dyDescent="0.2">
      <c r="J161" s="27"/>
      <c r="K161" s="27"/>
    </row>
    <row r="162" spans="10:11" x14ac:dyDescent="0.2">
      <c r="J162" s="27"/>
      <c r="K162" s="27"/>
    </row>
    <row r="163" spans="10:11" x14ac:dyDescent="0.2">
      <c r="J163" s="27"/>
      <c r="K163" s="27"/>
    </row>
    <row r="164" spans="10:11" x14ac:dyDescent="0.2">
      <c r="J164" s="27"/>
      <c r="K164" s="27"/>
    </row>
    <row r="165" spans="10:11" x14ac:dyDescent="0.2">
      <c r="J165" s="27"/>
      <c r="K165" s="27"/>
    </row>
    <row r="166" spans="10:11" x14ac:dyDescent="0.2">
      <c r="J166" s="27"/>
      <c r="K166" s="27"/>
    </row>
    <row r="167" spans="10:11" x14ac:dyDescent="0.2">
      <c r="J167" s="27"/>
      <c r="K167" s="27"/>
    </row>
    <row r="168" spans="10:11" x14ac:dyDescent="0.2">
      <c r="J168" s="27"/>
      <c r="K168" s="27"/>
    </row>
    <row r="169" spans="10:11" x14ac:dyDescent="0.2">
      <c r="J169" s="27"/>
      <c r="K169" s="27"/>
    </row>
    <row r="170" spans="10:11" x14ac:dyDescent="0.2">
      <c r="J170" s="27"/>
      <c r="K170" s="27"/>
    </row>
    <row r="171" spans="10:11" x14ac:dyDescent="0.2">
      <c r="J171" s="27"/>
      <c r="K171" s="27"/>
    </row>
    <row r="172" spans="10:11" x14ac:dyDescent="0.2">
      <c r="J172" s="27"/>
      <c r="K172" s="27"/>
    </row>
    <row r="173" spans="10:11" x14ac:dyDescent="0.2">
      <c r="J173" s="27"/>
      <c r="K173" s="27"/>
    </row>
  </sheetData>
  <sheetProtection password="CDF4" sheet="1" objects="1" scenarios="1"/>
  <mergeCells count="35">
    <mergeCell ref="A1:I1"/>
    <mergeCell ref="B7:E8"/>
    <mergeCell ref="F18:G18"/>
    <mergeCell ref="F23:G23"/>
    <mergeCell ref="F17:G17"/>
    <mergeCell ref="F16:G16"/>
    <mergeCell ref="F7:I7"/>
    <mergeCell ref="F15:G15"/>
    <mergeCell ref="B51:C51"/>
    <mergeCell ref="F26:G26"/>
    <mergeCell ref="B30:F31"/>
    <mergeCell ref="B32:C33"/>
    <mergeCell ref="G32:G33"/>
    <mergeCell ref="D34:F35"/>
    <mergeCell ref="G34:G35"/>
    <mergeCell ref="B48:D50"/>
    <mergeCell ref="B47:F47"/>
    <mergeCell ref="B40:E40"/>
    <mergeCell ref="B34:C35"/>
    <mergeCell ref="Z58:AD58"/>
    <mergeCell ref="K7:L7"/>
    <mergeCell ref="B52:C52"/>
    <mergeCell ref="B54:C54"/>
    <mergeCell ref="M7:M8"/>
    <mergeCell ref="Z57:AF57"/>
    <mergeCell ref="R58:V58"/>
    <mergeCell ref="B57:H57"/>
    <mergeCell ref="J57:P57"/>
    <mergeCell ref="J58:N58"/>
    <mergeCell ref="R57:X57"/>
    <mergeCell ref="J7:J8"/>
    <mergeCell ref="D32:F33"/>
    <mergeCell ref="B58:F58"/>
    <mergeCell ref="F24:G24"/>
    <mergeCell ref="F25:G25"/>
  </mergeCells>
  <phoneticPr fontId="4" type="noConversion"/>
  <pageMargins left="0.75" right="0.75" top="1" bottom="1" header="0.5" footer="0.5"/>
  <pageSetup paperSize="9" scale="80" orientation="landscape" blackAndWhite="1" horizontalDpi="300" verticalDpi="300" r:id="rId1"/>
  <headerFooter alignWithMargins="0"/>
  <ignoredErrors>
    <ignoredError sqref="A3 A6 A13 A21 A29" numberStoredAsText="1"/>
    <ignoredError sqref="K10"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anchor moveWithCells="1">
                  <from>
                    <xdr:col>1</xdr:col>
                    <xdr:colOff>9525</xdr:colOff>
                    <xdr:row>14</xdr:row>
                    <xdr:rowOff>0</xdr:rowOff>
                  </from>
                  <to>
                    <xdr:col>5</xdr:col>
                    <xdr:colOff>0</xdr:colOff>
                    <xdr:row>15</xdr:row>
                    <xdr:rowOff>9525</xdr:rowOff>
                  </to>
                </anchor>
              </controlPr>
            </control>
          </mc:Choice>
        </mc:AlternateContent>
        <mc:AlternateContent xmlns:mc="http://schemas.openxmlformats.org/markup-compatibility/2006">
          <mc:Choice Requires="x14">
            <control shapeId="11266" r:id="rId5" name="Drop Down 2">
              <controlPr defaultSize="0" autoLine="0" autoPict="0">
                <anchor moveWithCells="1">
                  <from>
                    <xdr:col>1</xdr:col>
                    <xdr:colOff>9525</xdr:colOff>
                    <xdr:row>14</xdr:row>
                    <xdr:rowOff>200025</xdr:rowOff>
                  </from>
                  <to>
                    <xdr:col>5</xdr:col>
                    <xdr:colOff>0</xdr:colOff>
                    <xdr:row>16</xdr:row>
                    <xdr:rowOff>19050</xdr:rowOff>
                  </to>
                </anchor>
              </controlPr>
            </control>
          </mc:Choice>
        </mc:AlternateContent>
        <mc:AlternateContent xmlns:mc="http://schemas.openxmlformats.org/markup-compatibility/2006">
          <mc:Choice Requires="x14">
            <control shapeId="11267" r:id="rId6" name="Drop Down 3">
              <controlPr defaultSize="0" autoLine="0" autoPict="0">
                <anchor moveWithCells="1">
                  <from>
                    <xdr:col>1</xdr:col>
                    <xdr:colOff>9525</xdr:colOff>
                    <xdr:row>16</xdr:row>
                    <xdr:rowOff>0</xdr:rowOff>
                  </from>
                  <to>
                    <xdr:col>5</xdr:col>
                    <xdr:colOff>0</xdr:colOff>
                    <xdr:row>17</xdr:row>
                    <xdr:rowOff>9525</xdr:rowOff>
                  </to>
                </anchor>
              </controlPr>
            </control>
          </mc:Choice>
        </mc:AlternateContent>
        <mc:AlternateContent xmlns:mc="http://schemas.openxmlformats.org/markup-compatibility/2006">
          <mc:Choice Requires="x14">
            <control shapeId="11268" r:id="rId7" name="Drop Down 4">
              <controlPr defaultSize="0" autoLine="0" autoPict="0">
                <anchor moveWithCells="1">
                  <from>
                    <xdr:col>1</xdr:col>
                    <xdr:colOff>9525</xdr:colOff>
                    <xdr:row>22</xdr:row>
                    <xdr:rowOff>0</xdr:rowOff>
                  </from>
                  <to>
                    <xdr:col>5</xdr:col>
                    <xdr:colOff>19050</xdr:colOff>
                    <xdr:row>23</xdr:row>
                    <xdr:rowOff>9525</xdr:rowOff>
                  </to>
                </anchor>
              </controlPr>
            </control>
          </mc:Choice>
        </mc:AlternateContent>
        <mc:AlternateContent xmlns:mc="http://schemas.openxmlformats.org/markup-compatibility/2006">
          <mc:Choice Requires="x14">
            <control shapeId="11269" r:id="rId8" name="Drop Down 5">
              <controlPr defaultSize="0" autoLine="0" autoPict="0">
                <anchor moveWithCells="1">
                  <from>
                    <xdr:col>1</xdr:col>
                    <xdr:colOff>9525</xdr:colOff>
                    <xdr:row>23</xdr:row>
                    <xdr:rowOff>0</xdr:rowOff>
                  </from>
                  <to>
                    <xdr:col>5</xdr:col>
                    <xdr:colOff>9525</xdr:colOff>
                    <xdr:row>24</xdr:row>
                    <xdr:rowOff>9525</xdr:rowOff>
                  </to>
                </anchor>
              </controlPr>
            </control>
          </mc:Choice>
        </mc:AlternateContent>
        <mc:AlternateContent xmlns:mc="http://schemas.openxmlformats.org/markup-compatibility/2006">
          <mc:Choice Requires="x14">
            <control shapeId="11270" r:id="rId9" name="Drop Down 6">
              <controlPr defaultSize="0" autoLine="0" autoPict="0">
                <anchor moveWithCells="1">
                  <from>
                    <xdr:col>1</xdr:col>
                    <xdr:colOff>9525</xdr:colOff>
                    <xdr:row>24</xdr:row>
                    <xdr:rowOff>0</xdr:rowOff>
                  </from>
                  <to>
                    <xdr:col>5</xdr:col>
                    <xdr:colOff>19050</xdr:colOff>
                    <xdr:row>25</xdr:row>
                    <xdr:rowOff>9525</xdr:rowOff>
                  </to>
                </anchor>
              </controlPr>
            </control>
          </mc:Choice>
        </mc:AlternateContent>
        <mc:AlternateContent xmlns:mc="http://schemas.openxmlformats.org/markup-compatibility/2006">
          <mc:Choice Requires="x14">
            <control shapeId="11271" r:id="rId10" name="Drop Down 7">
              <controlPr defaultSize="0" autoLine="0" autoPict="0">
                <anchor moveWithCells="1">
                  <from>
                    <xdr:col>1</xdr:col>
                    <xdr:colOff>0</xdr:colOff>
                    <xdr:row>7</xdr:row>
                    <xdr:rowOff>152400</xdr:rowOff>
                  </from>
                  <to>
                    <xdr:col>5</xdr:col>
                    <xdr:colOff>0</xdr:colOff>
                    <xdr:row>9</xdr:row>
                    <xdr:rowOff>180975</xdr:rowOff>
                  </to>
                </anchor>
              </controlPr>
            </control>
          </mc:Choice>
        </mc:AlternateContent>
        <mc:AlternateContent xmlns:mc="http://schemas.openxmlformats.org/markup-compatibility/2006">
          <mc:Choice Requires="x14">
            <control shapeId="11273" r:id="rId11" name="Drop Down 9">
              <controlPr defaultSize="0" autoLine="0" autoPict="0">
                <anchor moveWithCells="1">
                  <from>
                    <xdr:col>1</xdr:col>
                    <xdr:colOff>9525</xdr:colOff>
                    <xdr:row>24</xdr:row>
                    <xdr:rowOff>0</xdr:rowOff>
                  </from>
                  <to>
                    <xdr:col>5</xdr:col>
                    <xdr:colOff>0</xdr:colOff>
                    <xdr:row>25</xdr:row>
                    <xdr:rowOff>9525</xdr:rowOff>
                  </to>
                </anchor>
              </controlPr>
            </control>
          </mc:Choice>
        </mc:AlternateContent>
        <mc:AlternateContent xmlns:mc="http://schemas.openxmlformats.org/markup-compatibility/2006">
          <mc:Choice Requires="x14">
            <control shapeId="11275" r:id="rId12" name="Drop Down 11">
              <controlPr defaultSize="0" autoLine="0" autoPict="0">
                <anchor moveWithCells="1">
                  <from>
                    <xdr:col>3</xdr:col>
                    <xdr:colOff>95250</xdr:colOff>
                    <xdr:row>2</xdr:row>
                    <xdr:rowOff>57150</xdr:rowOff>
                  </from>
                  <to>
                    <xdr:col>7</xdr:col>
                    <xdr:colOff>295275</xdr:colOff>
                    <xdr:row>3</xdr:row>
                    <xdr:rowOff>66675</xdr:rowOff>
                  </to>
                </anchor>
              </controlPr>
            </control>
          </mc:Choice>
        </mc:AlternateContent>
        <mc:AlternateContent xmlns:mc="http://schemas.openxmlformats.org/markup-compatibility/2006">
          <mc:Choice Requires="x14">
            <control shapeId="11277" r:id="rId13" name="Button 13">
              <controlPr defaultSize="0" print="0" autoFill="0" autoPict="0" macro="[0]!Roads">
                <anchor moveWithCells="1" sizeWithCells="1">
                  <from>
                    <xdr:col>12</xdr:col>
                    <xdr:colOff>266700</xdr:colOff>
                    <xdr:row>1</xdr:row>
                    <xdr:rowOff>142875</xdr:rowOff>
                  </from>
                  <to>
                    <xdr:col>13</xdr:col>
                    <xdr:colOff>314325</xdr:colOff>
                    <xdr:row>1</xdr:row>
                    <xdr:rowOff>542925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X163"/>
  <sheetViews>
    <sheetView showGridLines="0" zoomScale="75" workbookViewId="0">
      <selection activeCell="H13" sqref="H13"/>
    </sheetView>
  </sheetViews>
  <sheetFormatPr defaultRowHeight="12.75" x14ac:dyDescent="0.2"/>
  <cols>
    <col min="1" max="1" width="5.140625" style="26" customWidth="1"/>
    <col min="2" max="2" width="11.42578125" style="26" customWidth="1"/>
    <col min="3" max="3" width="11.28515625" style="26" bestFit="1" customWidth="1"/>
    <col min="4" max="4" width="9" style="26" customWidth="1"/>
    <col min="5" max="7" width="9.140625" style="26"/>
    <col min="8" max="8" width="11.5703125" style="26" customWidth="1"/>
    <col min="9" max="9" width="11.85546875" style="26" customWidth="1"/>
    <col min="10" max="13" width="9.140625" style="26"/>
    <col min="14" max="14" width="12.140625" style="26" customWidth="1"/>
    <col min="15" max="15" width="12" style="26" customWidth="1"/>
    <col min="16" max="16" width="11.85546875" style="26" customWidth="1"/>
    <col min="17" max="18" width="9.140625" style="26"/>
    <col min="19" max="19" width="0" style="26" hidden="1" customWidth="1"/>
    <col min="20" max="21" width="9.140625" style="26"/>
    <col min="22" max="22" width="12.140625" style="26" customWidth="1"/>
    <col min="23" max="23" width="16.42578125" style="26" customWidth="1"/>
    <col min="24" max="16384" width="9.140625" style="26"/>
  </cols>
  <sheetData>
    <row r="1" spans="1:19" ht="33.75" customHeight="1" x14ac:dyDescent="0.2">
      <c r="A1" s="359" t="s">
        <v>353</v>
      </c>
      <c r="B1" s="359"/>
      <c r="C1" s="359"/>
      <c r="D1" s="359"/>
      <c r="E1" s="359"/>
      <c r="F1" s="359"/>
      <c r="G1" s="359"/>
      <c r="H1" s="359"/>
      <c r="I1" s="359"/>
      <c r="J1" s="103"/>
      <c r="N1" s="28" t="s">
        <v>447</v>
      </c>
    </row>
    <row r="2" spans="1:19" ht="68.25" customHeight="1" x14ac:dyDescent="0.2">
      <c r="A2" s="102"/>
      <c r="B2" s="102"/>
      <c r="C2" s="102"/>
      <c r="D2" s="102"/>
      <c r="E2" s="102"/>
      <c r="F2" s="102"/>
      <c r="G2" s="102"/>
      <c r="H2" s="102"/>
      <c r="I2" s="102"/>
      <c r="J2" s="103"/>
    </row>
    <row r="3" spans="1:19" ht="15" customHeight="1" x14ac:dyDescent="0.2">
      <c r="A3" s="28" t="s">
        <v>35</v>
      </c>
      <c r="B3" s="29" t="s">
        <v>21</v>
      </c>
      <c r="C3" s="102"/>
      <c r="D3" s="102"/>
      <c r="E3" s="102"/>
      <c r="F3" s="102"/>
      <c r="G3" s="102"/>
      <c r="H3" s="102"/>
      <c r="I3" s="102"/>
      <c r="J3" s="103"/>
      <c r="S3" s="30">
        <v>1</v>
      </c>
    </row>
    <row r="4" spans="1:19" ht="15" customHeight="1" x14ac:dyDescent="0.2">
      <c r="A4" s="102"/>
      <c r="B4" s="29"/>
      <c r="C4" s="102"/>
      <c r="D4" s="102"/>
      <c r="E4" s="102"/>
      <c r="F4" s="102"/>
      <c r="G4" s="102"/>
      <c r="H4" s="102"/>
      <c r="I4" s="102"/>
      <c r="J4" s="103"/>
    </row>
    <row r="5" spans="1:19" ht="15" customHeight="1" x14ac:dyDescent="0.2">
      <c r="A5" s="28" t="s">
        <v>28</v>
      </c>
      <c r="B5" s="29" t="s">
        <v>359</v>
      </c>
    </row>
    <row r="6" spans="1:19" ht="15" customHeight="1" x14ac:dyDescent="0.2">
      <c r="B6" s="284" t="s">
        <v>18</v>
      </c>
      <c r="C6" s="313"/>
      <c r="D6" s="313"/>
      <c r="E6" s="285"/>
      <c r="F6" s="303" t="s">
        <v>32</v>
      </c>
      <c r="G6" s="304"/>
      <c r="H6" s="360"/>
      <c r="I6" s="307" t="s">
        <v>419</v>
      </c>
      <c r="J6" s="303" t="s">
        <v>92</v>
      </c>
      <c r="K6" s="305"/>
    </row>
    <row r="7" spans="1:19" ht="15" customHeight="1" x14ac:dyDescent="0.2">
      <c r="B7" s="286"/>
      <c r="C7" s="314"/>
      <c r="D7" s="314"/>
      <c r="E7" s="287"/>
      <c r="F7" s="8" t="s">
        <v>372</v>
      </c>
      <c r="G7" s="8" t="s">
        <v>19</v>
      </c>
      <c r="H7" s="8" t="s">
        <v>397</v>
      </c>
      <c r="I7" s="308"/>
      <c r="J7" s="8" t="str">
        <f>+F7</f>
        <v>$/DU</v>
      </c>
      <c r="K7" s="8" t="s">
        <v>19</v>
      </c>
    </row>
    <row r="8" spans="1:19" ht="15" customHeight="1" x14ac:dyDescent="0.2">
      <c r="B8" s="13" t="s">
        <v>358</v>
      </c>
      <c r="C8" s="14"/>
      <c r="D8" s="14"/>
      <c r="E8" s="15"/>
      <c r="F8" s="10">
        <v>2000</v>
      </c>
      <c r="G8" s="178" t="s">
        <v>404</v>
      </c>
      <c r="H8" s="171">
        <v>91.8</v>
      </c>
      <c r="I8" s="12">
        <f>+Summary!$D$17/'Storm Water'!H8</f>
        <v>1.5108932461873636</v>
      </c>
      <c r="J8" s="10">
        <f>+F8*I8</f>
        <v>3021.7864923747275</v>
      </c>
      <c r="K8" s="175">
        <f>+Summary!D14</f>
        <v>45352</v>
      </c>
      <c r="S8" s="30"/>
    </row>
    <row r="9" spans="1:19" ht="15" customHeight="1" x14ac:dyDescent="0.2">
      <c r="F9" s="36" t="s">
        <v>407</v>
      </c>
      <c r="G9" s="36"/>
    </row>
    <row r="11" spans="1:19" x14ac:dyDescent="0.2">
      <c r="A11" s="28" t="s">
        <v>29</v>
      </c>
      <c r="B11" s="29" t="s">
        <v>242</v>
      </c>
    </row>
    <row r="12" spans="1:19" x14ac:dyDescent="0.2">
      <c r="B12" s="4" t="s">
        <v>23</v>
      </c>
      <c r="C12" s="5"/>
      <c r="D12" s="5"/>
      <c r="E12" s="6"/>
      <c r="F12" s="4" t="s">
        <v>25</v>
      </c>
      <c r="G12" s="7"/>
      <c r="H12" s="8" t="s">
        <v>24</v>
      </c>
      <c r="I12" s="9" t="s">
        <v>370</v>
      </c>
      <c r="J12" s="8" t="s">
        <v>369</v>
      </c>
    </row>
    <row r="13" spans="1:19" ht="15" customHeight="1" x14ac:dyDescent="0.2">
      <c r="F13" s="296" t="str">
        <f>+IF(S13=1,"",INDEX($W$49:$W$142,S13))</f>
        <v/>
      </c>
      <c r="G13" s="297"/>
      <c r="H13" s="84"/>
      <c r="I13" s="1" t="str">
        <f>+IF(OR(F13="FPA",F13="")," ",INDEX($X$49:$X$142,S13))</f>
        <v xml:space="preserve"> </v>
      </c>
      <c r="J13" s="2" t="str">
        <f>+IF(I13=" ","",H13*I13)</f>
        <v/>
      </c>
      <c r="S13" s="30">
        <v>1</v>
      </c>
    </row>
    <row r="14" spans="1:19" ht="15" customHeight="1" x14ac:dyDescent="0.2">
      <c r="F14" s="296" t="str">
        <f>+IF(S14=1,"",INDEX($W$49:$W$142,S14))</f>
        <v/>
      </c>
      <c r="G14" s="297"/>
      <c r="H14" s="84"/>
      <c r="I14" s="1" t="str">
        <f>+IF(OR(F14="FPA",F14="")," ",INDEX($X$49:$X$142,S14))</f>
        <v xml:space="preserve"> </v>
      </c>
      <c r="J14" s="2" t="str">
        <f>+IF(I14=" ","",H14*I14)</f>
        <v/>
      </c>
      <c r="S14" s="30">
        <v>1</v>
      </c>
    </row>
    <row r="15" spans="1:19" ht="15" customHeight="1" x14ac:dyDescent="0.2">
      <c r="F15" s="296" t="str">
        <f>+IF(S15=1,"",INDEX($W$49:$W$142,S15))</f>
        <v/>
      </c>
      <c r="G15" s="297"/>
      <c r="H15" s="84"/>
      <c r="I15" s="1" t="str">
        <f>+IF(OR(F15="FPA",F15="")," ",INDEX($X$49:$X$142,S15))</f>
        <v xml:space="preserve"> </v>
      </c>
      <c r="J15" s="3" t="str">
        <f>+IF(I15=" ","",H15*I15)</f>
        <v/>
      </c>
      <c r="S15" s="30">
        <v>1</v>
      </c>
    </row>
    <row r="16" spans="1:19" ht="15" customHeight="1" x14ac:dyDescent="0.2">
      <c r="E16" s="38" t="str">
        <f>+IF(OR(F13="FPA",F14="FPA",F15="FPA")," Please summarise First Principles Assessment (FPA):","Do not use this line - First Principles Assessment only")</f>
        <v>Do not use this line - First Principles Assessment only</v>
      </c>
      <c r="F16" s="299"/>
      <c r="G16" s="300"/>
      <c r="H16" s="84"/>
      <c r="I16" s="84"/>
      <c r="J16" s="3">
        <f>+IF(I16=" ","",H16*I16)</f>
        <v>0</v>
      </c>
    </row>
    <row r="17" spans="1:19" x14ac:dyDescent="0.2">
      <c r="I17" s="39" t="s">
        <v>27</v>
      </c>
      <c r="J17" s="22">
        <f>SUM(J13:J16)</f>
        <v>0</v>
      </c>
    </row>
    <row r="19" spans="1:19" x14ac:dyDescent="0.2">
      <c r="A19" s="28" t="s">
        <v>30</v>
      </c>
      <c r="B19" s="29" t="s">
        <v>243</v>
      </c>
    </row>
    <row r="20" spans="1:19" x14ac:dyDescent="0.2">
      <c r="B20" s="4" t="s">
        <v>23</v>
      </c>
      <c r="C20" s="5"/>
      <c r="D20" s="5"/>
      <c r="E20" s="6"/>
      <c r="F20" s="4" t="s">
        <v>25</v>
      </c>
      <c r="G20" s="7"/>
      <c r="H20" s="8" t="s">
        <v>24</v>
      </c>
      <c r="I20" s="9" t="str">
        <f>+I12</f>
        <v>DU/unit</v>
      </c>
      <c r="J20" s="9" t="str">
        <f>+J12</f>
        <v>DU's</v>
      </c>
    </row>
    <row r="21" spans="1:19" ht="15" customHeight="1" x14ac:dyDescent="0.2">
      <c r="F21" s="296" t="str">
        <f>+IF(S21=1,"",INDEX($W$49:$W$142,S21))</f>
        <v/>
      </c>
      <c r="G21" s="297"/>
      <c r="H21" s="84"/>
      <c r="I21" s="1" t="str">
        <f>+IF(OR(F21="FPA",F21="")," ",INDEX($X$49:$X$142,S21))</f>
        <v xml:space="preserve"> </v>
      </c>
      <c r="J21" s="2" t="str">
        <f>+IF(I21=" ","",H21*I21)</f>
        <v/>
      </c>
      <c r="S21" s="30">
        <v>1</v>
      </c>
    </row>
    <row r="22" spans="1:19" ht="15" customHeight="1" x14ac:dyDescent="0.2">
      <c r="F22" s="296" t="str">
        <f>+IF(S22=1,"",INDEX($W$49:$W$142,S22))</f>
        <v/>
      </c>
      <c r="G22" s="297"/>
      <c r="H22" s="84"/>
      <c r="I22" s="1" t="str">
        <f>+IF(OR(F22="FPA",F22="")," ",INDEX($X$49:$X$142,S22))</f>
        <v xml:space="preserve"> </v>
      </c>
      <c r="J22" s="2" t="str">
        <f>+IF(I22=" ","",H22*I22)</f>
        <v/>
      </c>
      <c r="S22" s="30">
        <v>22</v>
      </c>
    </row>
    <row r="23" spans="1:19" ht="15" customHeight="1" x14ac:dyDescent="0.2">
      <c r="F23" s="296" t="str">
        <f>+IF(S23=1,"",INDEX($W$49:$W$142,S23))</f>
        <v/>
      </c>
      <c r="G23" s="297"/>
      <c r="H23" s="84"/>
      <c r="I23" s="1" t="str">
        <f>+IF(OR(F23="FPA",F23="")," ",INDEX($X$49:$X$142,S23))</f>
        <v xml:space="preserve"> </v>
      </c>
      <c r="J23" s="3" t="str">
        <f>+IF(I23=" ","",H23*I23)</f>
        <v/>
      </c>
      <c r="S23" s="30">
        <v>12</v>
      </c>
    </row>
    <row r="24" spans="1:19" ht="15" customHeight="1" x14ac:dyDescent="0.2">
      <c r="E24" s="38" t="str">
        <f>+IF(OR(F21="FPA",F22="FPA",F23="FPA")," Please summarise First Principles Assessment (FPA):","Do not use this line - First Principles Assessment only:")</f>
        <v>Do not use this line - First Principles Assessment only:</v>
      </c>
      <c r="F24" s="299"/>
      <c r="G24" s="300"/>
      <c r="H24" s="84"/>
      <c r="I24" s="84"/>
      <c r="J24" s="3">
        <f>+IF(I24=" ","",H24*I24)</f>
        <v>0</v>
      </c>
    </row>
    <row r="25" spans="1:19" x14ac:dyDescent="0.2">
      <c r="I25" s="39" t="s">
        <v>27</v>
      </c>
      <c r="J25" s="22">
        <f>SUM(J21:J24)</f>
        <v>0</v>
      </c>
    </row>
    <row r="27" spans="1:19" x14ac:dyDescent="0.2">
      <c r="A27" s="28" t="s">
        <v>30</v>
      </c>
      <c r="B27" s="29" t="s">
        <v>378</v>
      </c>
    </row>
    <row r="28" spans="1:19" x14ac:dyDescent="0.2">
      <c r="B28" s="284" t="s">
        <v>367</v>
      </c>
      <c r="C28" s="313"/>
      <c r="D28" s="313"/>
      <c r="E28" s="313"/>
      <c r="F28" s="285"/>
      <c r="G28" s="119" t="s">
        <v>373</v>
      </c>
    </row>
    <row r="29" spans="1:19" x14ac:dyDescent="0.2">
      <c r="B29" s="286"/>
      <c r="C29" s="314"/>
      <c r="D29" s="314"/>
      <c r="E29" s="314"/>
      <c r="F29" s="287"/>
      <c r="G29" s="120">
        <f>+K8</f>
        <v>45352</v>
      </c>
    </row>
    <row r="30" spans="1:19" ht="15" customHeight="1" x14ac:dyDescent="0.2">
      <c r="B30" s="13" t="s">
        <v>394</v>
      </c>
      <c r="C30" s="14"/>
      <c r="D30" s="14"/>
      <c r="E30" s="122" t="s">
        <v>382</v>
      </c>
      <c r="F30" s="15"/>
      <c r="G30" s="121">
        <f>+(J17-J25)*J8</f>
        <v>0</v>
      </c>
      <c r="H30" s="46" t="str">
        <f>+IF(G30&lt;0,"No monetary credit given for excess credits (Policy s6.5)","")</f>
        <v/>
      </c>
    </row>
    <row r="31" spans="1:19" x14ac:dyDescent="0.2">
      <c r="A31" s="28"/>
    </row>
    <row r="32" spans="1:19" x14ac:dyDescent="0.2">
      <c r="C32" s="100"/>
      <c r="D32" s="104"/>
      <c r="E32" s="44"/>
    </row>
    <row r="33" spans="2:24" x14ac:dyDescent="0.2">
      <c r="B33" s="28"/>
      <c r="C33" s="46"/>
    </row>
    <row r="35" spans="2:24" hidden="1" x14ac:dyDescent="0.2"/>
    <row r="36" spans="2:24" hidden="1" x14ac:dyDescent="0.2">
      <c r="B36" s="55" t="s">
        <v>33</v>
      </c>
    </row>
    <row r="37" spans="2:24" hidden="1" x14ac:dyDescent="0.2"/>
    <row r="38" spans="2:24" hidden="1" x14ac:dyDescent="0.2">
      <c r="B38" s="315" t="s">
        <v>21</v>
      </c>
      <c r="C38" s="316"/>
      <c r="D38" s="316"/>
      <c r="E38" s="317"/>
    </row>
    <row r="39" spans="2:24" hidden="1" x14ac:dyDescent="0.2">
      <c r="B39" s="56" t="s">
        <v>26</v>
      </c>
      <c r="C39" s="34"/>
      <c r="D39" s="34"/>
      <c r="E39" s="35"/>
    </row>
    <row r="40" spans="2:24" hidden="1" x14ac:dyDescent="0.2">
      <c r="B40" s="57" t="s">
        <v>22</v>
      </c>
      <c r="E40" s="58"/>
    </row>
    <row r="41" spans="2:24" hidden="1" x14ac:dyDescent="0.2">
      <c r="B41" s="57" t="s">
        <v>357</v>
      </c>
      <c r="E41" s="58"/>
    </row>
    <row r="42" spans="2:24" ht="12.75" hidden="1" customHeight="1" x14ac:dyDescent="0.2">
      <c r="B42" s="59"/>
      <c r="C42" s="60"/>
      <c r="D42" s="60"/>
      <c r="E42" s="61"/>
    </row>
    <row r="43" spans="2:24" hidden="1" x14ac:dyDescent="0.2"/>
    <row r="44" spans="2:24" hidden="1" x14ac:dyDescent="0.2"/>
    <row r="45" spans="2:24" hidden="1" x14ac:dyDescent="0.2">
      <c r="R45" s="26" t="s">
        <v>34</v>
      </c>
    </row>
    <row r="46" spans="2:24" hidden="1" x14ac:dyDescent="0.2"/>
    <row r="47" spans="2:24" hidden="1" x14ac:dyDescent="0.2">
      <c r="B47" s="318" t="s">
        <v>88</v>
      </c>
      <c r="C47" s="319"/>
      <c r="D47" s="319"/>
      <c r="E47" s="319"/>
      <c r="F47" s="319"/>
      <c r="G47" s="319"/>
      <c r="H47" s="320"/>
      <c r="J47" s="364" t="s">
        <v>90</v>
      </c>
      <c r="K47" s="365"/>
      <c r="L47" s="365"/>
      <c r="M47" s="365"/>
      <c r="N47" s="365"/>
      <c r="O47" s="365"/>
      <c r="P47" s="366"/>
      <c r="R47" s="318" t="str">
        <f>+IF($S$3=2,B47,IF($S$3=3,J47,""))</f>
        <v/>
      </c>
      <c r="S47" s="319" t="str">
        <f>+IF($S$3=2,C47,IF($S$3=3,K47,""))</f>
        <v/>
      </c>
      <c r="T47" s="319" t="str">
        <f>+IF($S$3=2,D47,IF($S$3=3,L47,""))</f>
        <v/>
      </c>
      <c r="U47" s="319" t="str">
        <f>+IF($S$3=2,E47,IF($S$3=3,M47,""))</f>
        <v/>
      </c>
      <c r="V47" s="319" t="str">
        <f>+IF($S$3=2,F47,IF($S$3=3,N47,""))</f>
        <v/>
      </c>
      <c r="W47" s="319" t="str">
        <f t="shared" ref="W47:W110" si="0">+IF($S$3=2,G47,IF($S$3=3,O47,""))</f>
        <v/>
      </c>
      <c r="X47" s="320" t="str">
        <f t="shared" ref="X47:X110" si="1">+IF($S$3=2,H47,IF($S$3=3,P47,""))</f>
        <v/>
      </c>
    </row>
    <row r="48" spans="2:24" hidden="1" x14ac:dyDescent="0.2">
      <c r="B48" s="361" t="s">
        <v>5</v>
      </c>
      <c r="C48" s="362"/>
      <c r="D48" s="362"/>
      <c r="E48" s="362"/>
      <c r="F48" s="363"/>
      <c r="G48" s="111" t="s">
        <v>6</v>
      </c>
      <c r="H48" s="113" t="s">
        <v>354</v>
      </c>
      <c r="J48" s="361" t="s">
        <v>5</v>
      </c>
      <c r="K48" s="362"/>
      <c r="L48" s="362"/>
      <c r="M48" s="362"/>
      <c r="N48" s="363"/>
      <c r="O48" s="111" t="s">
        <v>6</v>
      </c>
      <c r="P48" s="113" t="str">
        <f>+H48</f>
        <v>EDU/unit</v>
      </c>
      <c r="R48" s="361" t="str">
        <f t="shared" ref="R48:R111" si="2">+IF($S$3=2,B48,IF($S$3=3,J48,""))</f>
        <v/>
      </c>
      <c r="S48" s="362" t="str">
        <f>+IF($S$3=2,C48,IF($S$3=3,K48,""))</f>
        <v/>
      </c>
      <c r="T48" s="362" t="str">
        <f>+IF($S$3=2,D48,IF($S$3=3,L48,""))</f>
        <v/>
      </c>
      <c r="U48" s="362" t="str">
        <f>+IF($S$3=2,E48,IF($S$3=3,M48,""))</f>
        <v/>
      </c>
      <c r="V48" s="363" t="str">
        <f>+IF($S$3=2,F48,IF($S$3=3,N48,""))</f>
        <v/>
      </c>
      <c r="W48" s="111" t="str">
        <f t="shared" si="0"/>
        <v/>
      </c>
      <c r="X48" s="113" t="str">
        <f t="shared" si="1"/>
        <v/>
      </c>
    </row>
    <row r="49" spans="2:24" hidden="1" x14ac:dyDescent="0.2">
      <c r="B49" s="31"/>
      <c r="C49" s="43"/>
      <c r="D49" s="43"/>
      <c r="E49" s="43"/>
      <c r="F49" s="43"/>
      <c r="G49" s="31"/>
      <c r="H49" s="65"/>
      <c r="J49" s="31" t="s">
        <v>26</v>
      </c>
      <c r="K49" s="43"/>
      <c r="L49" s="43"/>
      <c r="M49" s="43"/>
      <c r="N49" s="43"/>
      <c r="O49" s="31"/>
      <c r="P49" s="65"/>
      <c r="R49" s="31"/>
      <c r="S49" s="43"/>
      <c r="T49" s="43"/>
      <c r="U49" s="43"/>
      <c r="V49" s="43"/>
      <c r="W49" s="31"/>
      <c r="X49" s="65"/>
    </row>
    <row r="50" spans="2:24" hidden="1" x14ac:dyDescent="0.2">
      <c r="B50" s="57" t="s">
        <v>254</v>
      </c>
      <c r="G50" s="89" t="s">
        <v>26</v>
      </c>
      <c r="H50" s="74" t="s">
        <v>26</v>
      </c>
      <c r="J50" s="57" t="s">
        <v>254</v>
      </c>
      <c r="O50" s="89" t="s">
        <v>26</v>
      </c>
      <c r="P50" s="74" t="s">
        <v>26</v>
      </c>
      <c r="R50" s="57" t="str">
        <f t="shared" si="2"/>
        <v/>
      </c>
      <c r="W50" s="89" t="str">
        <f t="shared" si="0"/>
        <v/>
      </c>
      <c r="X50" s="74" t="str">
        <f t="shared" si="1"/>
        <v/>
      </c>
    </row>
    <row r="51" spans="2:24" hidden="1" x14ac:dyDescent="0.2">
      <c r="B51" s="57" t="s">
        <v>0</v>
      </c>
      <c r="G51" s="89" t="s">
        <v>7</v>
      </c>
      <c r="H51" s="74">
        <v>1</v>
      </c>
      <c r="J51" s="57" t="s">
        <v>0</v>
      </c>
      <c r="O51" s="89" t="s">
        <v>168</v>
      </c>
      <c r="P51" s="74">
        <v>1</v>
      </c>
      <c r="R51" s="57" t="str">
        <f t="shared" si="2"/>
        <v/>
      </c>
      <c r="W51" s="89" t="str">
        <f t="shared" si="0"/>
        <v/>
      </c>
      <c r="X51" s="74" t="str">
        <f t="shared" si="1"/>
        <v/>
      </c>
    </row>
    <row r="52" spans="2:24" hidden="1" x14ac:dyDescent="0.2">
      <c r="B52" s="57" t="s">
        <v>1</v>
      </c>
      <c r="G52" s="89" t="s">
        <v>7</v>
      </c>
      <c r="H52" s="74">
        <v>1</v>
      </c>
      <c r="J52" s="57" t="s">
        <v>1</v>
      </c>
      <c r="O52" s="89" t="s">
        <v>356</v>
      </c>
      <c r="P52" s="74">
        <f>0.7/400</f>
        <v>1.7499999999999998E-3</v>
      </c>
      <c r="R52" s="57" t="str">
        <f t="shared" si="2"/>
        <v/>
      </c>
      <c r="W52" s="89" t="str">
        <f t="shared" si="0"/>
        <v/>
      </c>
      <c r="X52" s="74" t="str">
        <f t="shared" si="1"/>
        <v/>
      </c>
    </row>
    <row r="53" spans="2:24" hidden="1" x14ac:dyDescent="0.2">
      <c r="B53" s="57" t="s">
        <v>260</v>
      </c>
      <c r="G53" s="89" t="s">
        <v>7</v>
      </c>
      <c r="H53" s="74">
        <v>1</v>
      </c>
      <c r="J53" s="57" t="s">
        <v>260</v>
      </c>
      <c r="O53" s="89" t="s">
        <v>168</v>
      </c>
      <c r="P53" s="74">
        <v>1</v>
      </c>
      <c r="R53" s="57" t="str">
        <f t="shared" si="2"/>
        <v/>
      </c>
      <c r="W53" s="89" t="str">
        <f t="shared" si="0"/>
        <v/>
      </c>
      <c r="X53" s="74" t="str">
        <f t="shared" si="1"/>
        <v/>
      </c>
    </row>
    <row r="54" spans="2:24" hidden="1" x14ac:dyDescent="0.2">
      <c r="B54" s="59" t="s">
        <v>26</v>
      </c>
      <c r="C54" s="60"/>
      <c r="D54" s="60"/>
      <c r="E54" s="60"/>
      <c r="F54" s="60"/>
      <c r="G54" s="112" t="s">
        <v>26</v>
      </c>
      <c r="H54" s="80" t="s">
        <v>26</v>
      </c>
      <c r="J54" s="59" t="s">
        <v>26</v>
      </c>
      <c r="K54" s="60"/>
      <c r="L54" s="60"/>
      <c r="M54" s="60"/>
      <c r="N54" s="60"/>
      <c r="O54" s="112" t="s">
        <v>26</v>
      </c>
      <c r="P54" s="80" t="s">
        <v>26</v>
      </c>
      <c r="R54" s="59" t="str">
        <f t="shared" si="2"/>
        <v/>
      </c>
      <c r="S54" s="60"/>
      <c r="T54" s="60"/>
      <c r="U54" s="60"/>
      <c r="V54" s="60"/>
      <c r="W54" s="112" t="str">
        <f t="shared" si="0"/>
        <v/>
      </c>
      <c r="X54" s="80" t="str">
        <f t="shared" si="1"/>
        <v/>
      </c>
    </row>
    <row r="55" spans="2:24" hidden="1" x14ac:dyDescent="0.2">
      <c r="B55" s="57" t="s">
        <v>255</v>
      </c>
      <c r="G55" s="74" t="s">
        <v>26</v>
      </c>
      <c r="H55" s="75" t="s">
        <v>26</v>
      </c>
      <c r="J55" s="57" t="s">
        <v>255</v>
      </c>
      <c r="O55" s="74" t="s">
        <v>26</v>
      </c>
      <c r="P55" s="75" t="s">
        <v>26</v>
      </c>
      <c r="R55" s="57" t="str">
        <f t="shared" si="2"/>
        <v/>
      </c>
      <c r="W55" s="74" t="str">
        <f t="shared" si="0"/>
        <v/>
      </c>
      <c r="X55" s="75" t="str">
        <f t="shared" si="1"/>
        <v/>
      </c>
    </row>
    <row r="56" spans="2:24" hidden="1" x14ac:dyDescent="0.2">
      <c r="B56" s="57" t="s">
        <v>256</v>
      </c>
      <c r="G56" s="89" t="s">
        <v>7</v>
      </c>
      <c r="H56" s="74">
        <v>1</v>
      </c>
      <c r="J56" s="57" t="s">
        <v>256</v>
      </c>
      <c r="O56" s="89" t="s">
        <v>356</v>
      </c>
      <c r="P56" s="74">
        <f>0.9/400</f>
        <v>2.2500000000000003E-3</v>
      </c>
      <c r="R56" s="57" t="str">
        <f t="shared" si="2"/>
        <v/>
      </c>
      <c r="W56" s="89" t="str">
        <f t="shared" si="0"/>
        <v/>
      </c>
      <c r="X56" s="74" t="str">
        <f t="shared" si="1"/>
        <v/>
      </c>
    </row>
    <row r="57" spans="2:24" hidden="1" x14ac:dyDescent="0.2">
      <c r="B57" s="57" t="s">
        <v>3</v>
      </c>
      <c r="G57" s="89" t="s">
        <v>7</v>
      </c>
      <c r="H57" s="74">
        <v>1</v>
      </c>
      <c r="J57" s="57" t="s">
        <v>3</v>
      </c>
      <c r="O57" s="89" t="s">
        <v>356</v>
      </c>
      <c r="P57" s="74">
        <f>0.9/400</f>
        <v>2.2500000000000003E-3</v>
      </c>
      <c r="R57" s="57" t="str">
        <f t="shared" si="2"/>
        <v/>
      </c>
      <c r="W57" s="89" t="str">
        <f t="shared" si="0"/>
        <v/>
      </c>
      <c r="X57" s="74" t="str">
        <f t="shared" si="1"/>
        <v/>
      </c>
    </row>
    <row r="58" spans="2:24" hidden="1" x14ac:dyDescent="0.2">
      <c r="B58" s="57" t="s">
        <v>2</v>
      </c>
      <c r="G58" s="89" t="s">
        <v>7</v>
      </c>
      <c r="H58" s="74">
        <v>1</v>
      </c>
      <c r="J58" s="57" t="s">
        <v>2</v>
      </c>
      <c r="O58" s="89" t="s">
        <v>356</v>
      </c>
      <c r="P58" s="74">
        <f>0.9/400</f>
        <v>2.2500000000000003E-3</v>
      </c>
      <c r="R58" s="57" t="str">
        <f t="shared" si="2"/>
        <v/>
      </c>
      <c r="W58" s="89" t="str">
        <f t="shared" si="0"/>
        <v/>
      </c>
      <c r="X58" s="74" t="str">
        <f t="shared" si="1"/>
        <v/>
      </c>
    </row>
    <row r="59" spans="2:24" hidden="1" x14ac:dyDescent="0.2">
      <c r="B59" s="57" t="s">
        <v>261</v>
      </c>
      <c r="G59" s="89" t="s">
        <v>7</v>
      </c>
      <c r="H59" s="74">
        <v>1</v>
      </c>
      <c r="J59" s="57" t="s">
        <v>261</v>
      </c>
      <c r="O59" s="89" t="s">
        <v>356</v>
      </c>
      <c r="P59" s="74">
        <f>0.9/400</f>
        <v>2.2500000000000003E-3</v>
      </c>
      <c r="R59" s="57" t="str">
        <f t="shared" si="2"/>
        <v/>
      </c>
      <c r="W59" s="89" t="str">
        <f t="shared" si="0"/>
        <v/>
      </c>
      <c r="X59" s="74" t="str">
        <f t="shared" si="1"/>
        <v/>
      </c>
    </row>
    <row r="60" spans="2:24" hidden="1" x14ac:dyDescent="0.2">
      <c r="B60" s="57" t="s">
        <v>26</v>
      </c>
      <c r="G60" s="74" t="s">
        <v>26</v>
      </c>
      <c r="H60" s="75" t="s">
        <v>26</v>
      </c>
      <c r="J60" s="57" t="s">
        <v>26</v>
      </c>
      <c r="O60" s="74" t="s">
        <v>26</v>
      </c>
      <c r="P60" s="75" t="s">
        <v>26</v>
      </c>
      <c r="R60" s="57" t="str">
        <f t="shared" si="2"/>
        <v/>
      </c>
      <c r="W60" s="74" t="str">
        <f t="shared" si="0"/>
        <v/>
      </c>
      <c r="X60" s="75" t="str">
        <f t="shared" si="1"/>
        <v/>
      </c>
    </row>
    <row r="61" spans="2:24" hidden="1" x14ac:dyDescent="0.2">
      <c r="B61" s="56" t="s">
        <v>258</v>
      </c>
      <c r="C61" s="34"/>
      <c r="D61" s="34"/>
      <c r="E61" s="34"/>
      <c r="F61" s="34"/>
      <c r="G61" s="69" t="s">
        <v>26</v>
      </c>
      <c r="H61" s="64" t="s">
        <v>26</v>
      </c>
      <c r="J61" s="56" t="s">
        <v>258</v>
      </c>
      <c r="K61" s="34"/>
      <c r="L61" s="34"/>
      <c r="M61" s="34"/>
      <c r="N61" s="34"/>
      <c r="O61" s="69" t="s">
        <v>26</v>
      </c>
      <c r="P61" s="64" t="s">
        <v>26</v>
      </c>
      <c r="R61" s="56" t="str">
        <f t="shared" si="2"/>
        <v/>
      </c>
      <c r="S61" s="34"/>
      <c r="T61" s="34"/>
      <c r="U61" s="34"/>
      <c r="V61" s="34"/>
      <c r="W61" s="69" t="str">
        <f t="shared" si="0"/>
        <v/>
      </c>
      <c r="X61" s="64" t="str">
        <f t="shared" si="1"/>
        <v/>
      </c>
    </row>
    <row r="62" spans="2:24" hidden="1" x14ac:dyDescent="0.2">
      <c r="B62" s="57" t="s">
        <v>262</v>
      </c>
      <c r="G62" s="89" t="s">
        <v>7</v>
      </c>
      <c r="H62" s="74">
        <v>1</v>
      </c>
      <c r="J62" s="57" t="s">
        <v>262</v>
      </c>
      <c r="O62" s="89" t="s">
        <v>356</v>
      </c>
      <c r="P62" s="74">
        <f>0.9/400</f>
        <v>2.2500000000000003E-3</v>
      </c>
      <c r="R62" s="57" t="str">
        <f t="shared" si="2"/>
        <v/>
      </c>
      <c r="W62" s="89" t="str">
        <f t="shared" si="0"/>
        <v/>
      </c>
      <c r="X62" s="74" t="str">
        <f t="shared" si="1"/>
        <v/>
      </c>
    </row>
    <row r="63" spans="2:24" hidden="1" x14ac:dyDescent="0.2">
      <c r="B63" s="57" t="s">
        <v>16</v>
      </c>
      <c r="G63" s="89" t="s">
        <v>7</v>
      </c>
      <c r="H63" s="74">
        <v>1</v>
      </c>
      <c r="J63" s="57" t="s">
        <v>16</v>
      </c>
      <c r="O63" s="89" t="s">
        <v>356</v>
      </c>
      <c r="P63" s="74">
        <f>0.9/400</f>
        <v>2.2500000000000003E-3</v>
      </c>
      <c r="R63" s="57" t="str">
        <f t="shared" si="2"/>
        <v/>
      </c>
      <c r="W63" s="89" t="str">
        <f t="shared" si="0"/>
        <v/>
      </c>
      <c r="X63" s="74" t="str">
        <f t="shared" si="1"/>
        <v/>
      </c>
    </row>
    <row r="64" spans="2:24" hidden="1" x14ac:dyDescent="0.2">
      <c r="B64" s="57" t="s">
        <v>263</v>
      </c>
      <c r="G64" s="89" t="s">
        <v>7</v>
      </c>
      <c r="H64" s="74">
        <v>1</v>
      </c>
      <c r="J64" s="57" t="s">
        <v>263</v>
      </c>
      <c r="O64" s="89" t="s">
        <v>356</v>
      </c>
      <c r="P64" s="74">
        <f>0.9/400</f>
        <v>2.2500000000000003E-3</v>
      </c>
      <c r="R64" s="57" t="str">
        <f t="shared" si="2"/>
        <v/>
      </c>
      <c r="W64" s="89" t="str">
        <f t="shared" si="0"/>
        <v/>
      </c>
      <c r="X64" s="74" t="str">
        <f t="shared" si="1"/>
        <v/>
      </c>
    </row>
    <row r="65" spans="2:24" hidden="1" x14ac:dyDescent="0.2">
      <c r="B65" s="59" t="s">
        <v>26</v>
      </c>
      <c r="C65" s="60"/>
      <c r="D65" s="60"/>
      <c r="E65" s="60"/>
      <c r="F65" s="60"/>
      <c r="G65" s="80" t="s">
        <v>26</v>
      </c>
      <c r="H65" s="81" t="s">
        <v>26</v>
      </c>
      <c r="J65" s="59" t="s">
        <v>26</v>
      </c>
      <c r="K65" s="60"/>
      <c r="L65" s="60"/>
      <c r="M65" s="60"/>
      <c r="N65" s="60"/>
      <c r="O65" s="80" t="s">
        <v>26</v>
      </c>
      <c r="P65" s="81" t="s">
        <v>26</v>
      </c>
      <c r="R65" s="59" t="str">
        <f t="shared" si="2"/>
        <v/>
      </c>
      <c r="S65" s="60"/>
      <c r="T65" s="60"/>
      <c r="U65" s="60"/>
      <c r="V65" s="60"/>
      <c r="W65" s="80" t="str">
        <f t="shared" si="0"/>
        <v/>
      </c>
      <c r="X65" s="81" t="str">
        <f t="shared" si="1"/>
        <v/>
      </c>
    </row>
    <row r="66" spans="2:24" hidden="1" x14ac:dyDescent="0.2">
      <c r="B66" s="56" t="s">
        <v>259</v>
      </c>
      <c r="C66" s="34"/>
      <c r="D66" s="34"/>
      <c r="E66" s="34"/>
      <c r="F66" s="34"/>
      <c r="G66" s="69" t="s">
        <v>26</v>
      </c>
      <c r="H66" s="64" t="s">
        <v>26</v>
      </c>
      <c r="J66" s="56" t="s">
        <v>259</v>
      </c>
      <c r="K66" s="34"/>
      <c r="L66" s="34"/>
      <c r="M66" s="34"/>
      <c r="N66" s="34"/>
      <c r="O66" s="69" t="s">
        <v>26</v>
      </c>
      <c r="P66" s="64" t="s">
        <v>26</v>
      </c>
      <c r="R66" s="56" t="str">
        <f t="shared" si="2"/>
        <v/>
      </c>
      <c r="S66" s="34"/>
      <c r="T66" s="34"/>
      <c r="U66" s="34"/>
      <c r="V66" s="34"/>
      <c r="W66" s="69" t="str">
        <f t="shared" si="0"/>
        <v/>
      </c>
      <c r="X66" s="64" t="str">
        <f t="shared" si="1"/>
        <v/>
      </c>
    </row>
    <row r="67" spans="2:24" hidden="1" x14ac:dyDescent="0.2">
      <c r="B67" s="57" t="s">
        <v>264</v>
      </c>
      <c r="G67" s="89" t="s">
        <v>7</v>
      </c>
      <c r="H67" s="74">
        <v>1</v>
      </c>
      <c r="J67" s="57" t="s">
        <v>264</v>
      </c>
      <c r="O67" s="89" t="s">
        <v>168</v>
      </c>
      <c r="P67" s="74">
        <v>1</v>
      </c>
      <c r="R67" s="57" t="str">
        <f t="shared" si="2"/>
        <v/>
      </c>
      <c r="W67" s="89" t="str">
        <f t="shared" si="0"/>
        <v/>
      </c>
      <c r="X67" s="74" t="str">
        <f t="shared" si="1"/>
        <v/>
      </c>
    </row>
    <row r="68" spans="2:24" hidden="1" x14ac:dyDescent="0.2">
      <c r="B68" s="57" t="s">
        <v>265</v>
      </c>
      <c r="G68" s="89" t="s">
        <v>7</v>
      </c>
      <c r="H68" s="74">
        <v>1</v>
      </c>
      <c r="J68" s="57" t="s">
        <v>265</v>
      </c>
      <c r="O68" s="89" t="s">
        <v>168</v>
      </c>
      <c r="P68" s="74">
        <v>1</v>
      </c>
      <c r="R68" s="57" t="str">
        <f t="shared" si="2"/>
        <v/>
      </c>
      <c r="W68" s="89" t="str">
        <f t="shared" si="0"/>
        <v/>
      </c>
      <c r="X68" s="74" t="str">
        <f t="shared" si="1"/>
        <v/>
      </c>
    </row>
    <row r="69" spans="2:24" hidden="1" x14ac:dyDescent="0.2">
      <c r="B69" s="57" t="s">
        <v>266</v>
      </c>
      <c r="G69" s="89" t="s">
        <v>7</v>
      </c>
      <c r="H69" s="74">
        <v>1</v>
      </c>
      <c r="J69" s="57" t="s">
        <v>266</v>
      </c>
      <c r="O69" s="89" t="s">
        <v>168</v>
      </c>
      <c r="P69" s="74">
        <v>1</v>
      </c>
      <c r="R69" s="57" t="str">
        <f t="shared" si="2"/>
        <v/>
      </c>
      <c r="W69" s="89" t="str">
        <f t="shared" si="0"/>
        <v/>
      </c>
      <c r="X69" s="74" t="str">
        <f t="shared" si="1"/>
        <v/>
      </c>
    </row>
    <row r="70" spans="2:24" hidden="1" x14ac:dyDescent="0.2">
      <c r="B70" s="59" t="s">
        <v>26</v>
      </c>
      <c r="C70" s="60"/>
      <c r="D70" s="60"/>
      <c r="E70" s="60"/>
      <c r="F70" s="60"/>
      <c r="G70" s="80" t="s">
        <v>26</v>
      </c>
      <c r="H70" s="81" t="s">
        <v>26</v>
      </c>
      <c r="J70" s="59" t="s">
        <v>26</v>
      </c>
      <c r="K70" s="60"/>
      <c r="L70" s="60"/>
      <c r="M70" s="60"/>
      <c r="N70" s="60"/>
      <c r="O70" s="80" t="s">
        <v>26</v>
      </c>
      <c r="P70" s="81" t="s">
        <v>26</v>
      </c>
      <c r="R70" s="59" t="str">
        <f t="shared" si="2"/>
        <v/>
      </c>
      <c r="S70" s="60"/>
      <c r="T70" s="60"/>
      <c r="U70" s="60"/>
      <c r="V70" s="60"/>
      <c r="W70" s="80" t="str">
        <f t="shared" si="0"/>
        <v/>
      </c>
      <c r="X70" s="81" t="str">
        <f t="shared" si="1"/>
        <v/>
      </c>
    </row>
    <row r="71" spans="2:24" hidden="1" x14ac:dyDescent="0.2">
      <c r="B71" s="56" t="s">
        <v>268</v>
      </c>
      <c r="C71" s="34"/>
      <c r="D71" s="34"/>
      <c r="E71" s="34"/>
      <c r="F71" s="34"/>
      <c r="G71" s="69" t="s">
        <v>26</v>
      </c>
      <c r="H71" s="64" t="s">
        <v>26</v>
      </c>
      <c r="J71" s="56" t="s">
        <v>268</v>
      </c>
      <c r="K71" s="34"/>
      <c r="L71" s="34"/>
      <c r="M71" s="34"/>
      <c r="N71" s="34"/>
      <c r="O71" s="69" t="s">
        <v>26</v>
      </c>
      <c r="P71" s="64" t="s">
        <v>26</v>
      </c>
      <c r="R71" s="56" t="str">
        <f t="shared" si="2"/>
        <v/>
      </c>
      <c r="S71" s="34"/>
      <c r="T71" s="34"/>
      <c r="U71" s="34"/>
      <c r="V71" s="34"/>
      <c r="W71" s="69" t="str">
        <f t="shared" si="0"/>
        <v/>
      </c>
      <c r="X71" s="64" t="str">
        <f t="shared" si="1"/>
        <v/>
      </c>
    </row>
    <row r="72" spans="2:24" hidden="1" x14ac:dyDescent="0.2">
      <c r="B72" s="57" t="s">
        <v>267</v>
      </c>
      <c r="G72" s="74" t="s">
        <v>26</v>
      </c>
      <c r="H72" s="75">
        <v>0</v>
      </c>
      <c r="J72" s="57" t="s">
        <v>267</v>
      </c>
      <c r="O72" s="74"/>
      <c r="P72" s="75">
        <v>0</v>
      </c>
      <c r="R72" s="57" t="str">
        <f t="shared" si="2"/>
        <v/>
      </c>
      <c r="W72" s="74" t="str">
        <f t="shared" si="0"/>
        <v/>
      </c>
      <c r="X72" s="75" t="str">
        <f t="shared" si="1"/>
        <v/>
      </c>
    </row>
    <row r="73" spans="2:24" hidden="1" x14ac:dyDescent="0.2">
      <c r="B73" s="59" t="s">
        <v>26</v>
      </c>
      <c r="C73" s="60"/>
      <c r="D73" s="60"/>
      <c r="E73" s="60"/>
      <c r="F73" s="60"/>
      <c r="G73" s="80"/>
      <c r="H73" s="81"/>
      <c r="J73" s="59" t="s">
        <v>26</v>
      </c>
      <c r="K73" s="60"/>
      <c r="L73" s="60"/>
      <c r="M73" s="60"/>
      <c r="N73" s="60"/>
      <c r="O73" s="80" t="s">
        <v>26</v>
      </c>
      <c r="P73" s="81" t="s">
        <v>26</v>
      </c>
      <c r="R73" s="59" t="str">
        <f t="shared" si="2"/>
        <v/>
      </c>
      <c r="S73" s="60"/>
      <c r="T73" s="60"/>
      <c r="U73" s="60"/>
      <c r="V73" s="60"/>
      <c r="W73" s="80" t="str">
        <f t="shared" si="0"/>
        <v/>
      </c>
      <c r="X73" s="81" t="str">
        <f t="shared" si="1"/>
        <v/>
      </c>
    </row>
    <row r="74" spans="2:24" hidden="1" x14ac:dyDescent="0.2">
      <c r="B74" s="56" t="s">
        <v>269</v>
      </c>
      <c r="C74" s="34"/>
      <c r="D74" s="34"/>
      <c r="E74" s="34"/>
      <c r="F74" s="34"/>
      <c r="G74" s="69" t="s">
        <v>26</v>
      </c>
      <c r="H74" s="64" t="s">
        <v>26</v>
      </c>
      <c r="J74" s="56" t="s">
        <v>269</v>
      </c>
      <c r="K74" s="34"/>
      <c r="L74" s="34"/>
      <c r="M74" s="34"/>
      <c r="N74" s="34"/>
      <c r="O74" s="69" t="s">
        <v>26</v>
      </c>
      <c r="P74" s="64" t="s">
        <v>26</v>
      </c>
      <c r="R74" s="56" t="str">
        <f t="shared" si="2"/>
        <v/>
      </c>
      <c r="S74" s="34"/>
      <c r="T74" s="34"/>
      <c r="U74" s="34"/>
      <c r="V74" s="34"/>
      <c r="W74" s="69" t="str">
        <f t="shared" si="0"/>
        <v/>
      </c>
      <c r="X74" s="64" t="str">
        <f t="shared" si="1"/>
        <v/>
      </c>
    </row>
    <row r="75" spans="2:24" hidden="1" x14ac:dyDescent="0.2">
      <c r="B75" s="57" t="s">
        <v>270</v>
      </c>
      <c r="G75" s="74" t="s">
        <v>26</v>
      </c>
      <c r="H75" s="75">
        <v>0</v>
      </c>
      <c r="J75" s="57" t="s">
        <v>270</v>
      </c>
      <c r="O75" s="74" t="s">
        <v>26</v>
      </c>
      <c r="P75" s="75">
        <v>0</v>
      </c>
      <c r="R75" s="57" t="str">
        <f t="shared" si="2"/>
        <v/>
      </c>
      <c r="W75" s="74" t="str">
        <f t="shared" si="0"/>
        <v/>
      </c>
      <c r="X75" s="75" t="str">
        <f t="shared" si="1"/>
        <v/>
      </c>
    </row>
    <row r="76" spans="2:24" hidden="1" x14ac:dyDescent="0.2">
      <c r="B76" s="57" t="s">
        <v>271</v>
      </c>
      <c r="G76" s="89" t="s">
        <v>7</v>
      </c>
      <c r="H76" s="74">
        <v>1</v>
      </c>
      <c r="J76" s="57" t="s">
        <v>271</v>
      </c>
      <c r="O76" s="89" t="s">
        <v>168</v>
      </c>
      <c r="P76" s="74">
        <v>1</v>
      </c>
      <c r="R76" s="57" t="str">
        <f t="shared" si="2"/>
        <v/>
      </c>
      <c r="W76" s="89" t="str">
        <f t="shared" si="0"/>
        <v/>
      </c>
      <c r="X76" s="74" t="str">
        <f t="shared" si="1"/>
        <v/>
      </c>
    </row>
    <row r="77" spans="2:24" hidden="1" x14ac:dyDescent="0.2">
      <c r="B77" s="57" t="s">
        <v>272</v>
      </c>
      <c r="G77" s="89" t="s">
        <v>7</v>
      </c>
      <c r="H77" s="74">
        <v>1</v>
      </c>
      <c r="J77" s="57" t="s">
        <v>272</v>
      </c>
      <c r="O77" s="89" t="s">
        <v>168</v>
      </c>
      <c r="P77" s="74">
        <v>1</v>
      </c>
      <c r="R77" s="57" t="str">
        <f t="shared" si="2"/>
        <v/>
      </c>
      <c r="W77" s="89" t="str">
        <f t="shared" si="0"/>
        <v/>
      </c>
      <c r="X77" s="74" t="str">
        <f t="shared" si="1"/>
        <v/>
      </c>
    </row>
    <row r="78" spans="2:24" hidden="1" x14ac:dyDescent="0.2">
      <c r="B78" s="57" t="s">
        <v>273</v>
      </c>
      <c r="G78" s="89" t="s">
        <v>7</v>
      </c>
      <c r="H78" s="74">
        <v>1</v>
      </c>
      <c r="J78" s="57" t="s">
        <v>273</v>
      </c>
      <c r="O78" s="89" t="s">
        <v>168</v>
      </c>
      <c r="P78" s="74">
        <v>1</v>
      </c>
      <c r="R78" s="57" t="str">
        <f t="shared" si="2"/>
        <v/>
      </c>
      <c r="W78" s="89" t="str">
        <f t="shared" si="0"/>
        <v/>
      </c>
      <c r="X78" s="74" t="str">
        <f t="shared" si="1"/>
        <v/>
      </c>
    </row>
    <row r="79" spans="2:24" hidden="1" x14ac:dyDescent="0.2">
      <c r="B79" s="57" t="s">
        <v>274</v>
      </c>
      <c r="G79" s="89" t="s">
        <v>26</v>
      </c>
      <c r="H79" s="74">
        <v>0</v>
      </c>
      <c r="J79" s="57" t="s">
        <v>274</v>
      </c>
      <c r="O79" s="74" t="s">
        <v>9</v>
      </c>
      <c r="P79" s="75" t="s">
        <v>26</v>
      </c>
      <c r="R79" s="57" t="str">
        <f t="shared" si="2"/>
        <v/>
      </c>
      <c r="W79" s="89" t="str">
        <f t="shared" si="0"/>
        <v/>
      </c>
      <c r="X79" s="74" t="str">
        <f t="shared" si="1"/>
        <v/>
      </c>
    </row>
    <row r="80" spans="2:24" hidden="1" x14ac:dyDescent="0.2">
      <c r="B80" s="57" t="s">
        <v>275</v>
      </c>
      <c r="G80" s="89" t="s">
        <v>7</v>
      </c>
      <c r="H80" s="74">
        <v>1</v>
      </c>
      <c r="J80" s="57" t="s">
        <v>275</v>
      </c>
      <c r="O80" s="74" t="s">
        <v>26</v>
      </c>
      <c r="P80" s="75">
        <v>0</v>
      </c>
      <c r="R80" s="57" t="str">
        <f t="shared" si="2"/>
        <v/>
      </c>
      <c r="W80" s="89" t="str">
        <f t="shared" si="0"/>
        <v/>
      </c>
      <c r="X80" s="74" t="str">
        <f t="shared" si="1"/>
        <v/>
      </c>
    </row>
    <row r="81" spans="2:24" hidden="1" x14ac:dyDescent="0.2">
      <c r="B81" s="57" t="s">
        <v>276</v>
      </c>
      <c r="G81" s="89" t="s">
        <v>7</v>
      </c>
      <c r="H81" s="74">
        <v>1</v>
      </c>
      <c r="J81" s="57" t="s">
        <v>276</v>
      </c>
      <c r="O81" s="74" t="s">
        <v>9</v>
      </c>
      <c r="P81" s="75"/>
      <c r="R81" s="57" t="str">
        <f t="shared" si="2"/>
        <v/>
      </c>
      <c r="W81" s="89" t="str">
        <f t="shared" si="0"/>
        <v/>
      </c>
      <c r="X81" s="74" t="str">
        <f t="shared" si="1"/>
        <v/>
      </c>
    </row>
    <row r="82" spans="2:24" hidden="1" x14ac:dyDescent="0.2">
      <c r="B82" s="57" t="s">
        <v>4</v>
      </c>
      <c r="G82" s="89" t="s">
        <v>7</v>
      </c>
      <c r="H82" s="74">
        <v>1</v>
      </c>
      <c r="J82" s="57" t="s">
        <v>4</v>
      </c>
      <c r="O82" s="89" t="s">
        <v>168</v>
      </c>
      <c r="P82" s="74">
        <v>1</v>
      </c>
      <c r="R82" s="57" t="str">
        <f t="shared" si="2"/>
        <v/>
      </c>
      <c r="W82" s="89" t="str">
        <f t="shared" si="0"/>
        <v/>
      </c>
      <c r="X82" s="74" t="str">
        <f t="shared" si="1"/>
        <v/>
      </c>
    </row>
    <row r="83" spans="2:24" hidden="1" x14ac:dyDescent="0.2">
      <c r="B83" s="57" t="s">
        <v>308</v>
      </c>
      <c r="G83" s="89" t="s">
        <v>7</v>
      </c>
      <c r="H83" s="74">
        <v>1</v>
      </c>
      <c r="J83" s="57" t="s">
        <v>308</v>
      </c>
      <c r="O83" s="89" t="s">
        <v>356</v>
      </c>
      <c r="P83" s="74">
        <f>0.9/400</f>
        <v>2.2500000000000003E-3</v>
      </c>
      <c r="R83" s="57" t="str">
        <f t="shared" si="2"/>
        <v/>
      </c>
      <c r="W83" s="89" t="str">
        <f t="shared" si="0"/>
        <v/>
      </c>
      <c r="X83" s="74" t="str">
        <f t="shared" si="1"/>
        <v/>
      </c>
    </row>
    <row r="84" spans="2:24" hidden="1" x14ac:dyDescent="0.2">
      <c r="B84" s="59" t="s">
        <v>26</v>
      </c>
      <c r="C84" s="60"/>
      <c r="D84" s="60"/>
      <c r="E84" s="60"/>
      <c r="F84" s="60"/>
      <c r="G84" s="80" t="s">
        <v>26</v>
      </c>
      <c r="H84" s="81" t="s">
        <v>26</v>
      </c>
      <c r="J84" s="59" t="s">
        <v>26</v>
      </c>
      <c r="K84" s="60"/>
      <c r="L84" s="60"/>
      <c r="M84" s="60"/>
      <c r="N84" s="60"/>
      <c r="O84" s="80" t="s">
        <v>26</v>
      </c>
      <c r="P84" s="81" t="s">
        <v>26</v>
      </c>
      <c r="R84" s="59" t="str">
        <f t="shared" si="2"/>
        <v/>
      </c>
      <c r="S84" s="60"/>
      <c r="T84" s="60"/>
      <c r="U84" s="60"/>
      <c r="V84" s="60"/>
      <c r="W84" s="80" t="str">
        <f t="shared" si="0"/>
        <v/>
      </c>
      <c r="X84" s="81" t="str">
        <f t="shared" si="1"/>
        <v/>
      </c>
    </row>
    <row r="85" spans="2:24" hidden="1" x14ac:dyDescent="0.2">
      <c r="B85" s="56" t="s">
        <v>277</v>
      </c>
      <c r="C85" s="34"/>
      <c r="D85" s="34"/>
      <c r="E85" s="34"/>
      <c r="F85" s="34"/>
      <c r="G85" s="69" t="s">
        <v>26</v>
      </c>
      <c r="H85" s="64" t="s">
        <v>26</v>
      </c>
      <c r="J85" s="56" t="s">
        <v>277</v>
      </c>
      <c r="K85" s="34"/>
      <c r="L85" s="34"/>
      <c r="M85" s="34"/>
      <c r="N85" s="34"/>
      <c r="O85" s="69" t="s">
        <v>26</v>
      </c>
      <c r="P85" s="64" t="s">
        <v>26</v>
      </c>
      <c r="R85" s="56" t="str">
        <f t="shared" si="2"/>
        <v/>
      </c>
      <c r="S85" s="34"/>
      <c r="T85" s="34"/>
      <c r="U85" s="34"/>
      <c r="V85" s="34"/>
      <c r="W85" s="69" t="str">
        <f t="shared" si="0"/>
        <v/>
      </c>
      <c r="X85" s="64" t="str">
        <f t="shared" si="1"/>
        <v/>
      </c>
    </row>
    <row r="86" spans="2:24" hidden="1" x14ac:dyDescent="0.2">
      <c r="B86" s="57" t="s">
        <v>271</v>
      </c>
      <c r="G86" s="89" t="s">
        <v>7</v>
      </c>
      <c r="H86" s="74">
        <v>1</v>
      </c>
      <c r="J86" s="57" t="s">
        <v>271</v>
      </c>
      <c r="O86" s="89" t="s">
        <v>168</v>
      </c>
      <c r="P86" s="74">
        <v>1</v>
      </c>
      <c r="R86" s="57" t="str">
        <f t="shared" si="2"/>
        <v/>
      </c>
      <c r="W86" s="89" t="str">
        <f t="shared" si="0"/>
        <v/>
      </c>
      <c r="X86" s="74" t="str">
        <f t="shared" si="1"/>
        <v/>
      </c>
    </row>
    <row r="87" spans="2:24" hidden="1" x14ac:dyDescent="0.2">
      <c r="B87" s="57" t="s">
        <v>270</v>
      </c>
      <c r="G87" s="89" t="s">
        <v>26</v>
      </c>
      <c r="H87" s="74">
        <v>0</v>
      </c>
      <c r="J87" s="57" t="s">
        <v>270</v>
      </c>
      <c r="O87" s="74" t="s">
        <v>26</v>
      </c>
      <c r="P87" s="75">
        <v>0</v>
      </c>
      <c r="R87" s="57" t="str">
        <f t="shared" si="2"/>
        <v/>
      </c>
      <c r="W87" s="89" t="str">
        <f t="shared" si="0"/>
        <v/>
      </c>
      <c r="X87" s="74" t="str">
        <f t="shared" si="1"/>
        <v/>
      </c>
    </row>
    <row r="88" spans="2:24" hidden="1" x14ac:dyDescent="0.2">
      <c r="B88" s="57" t="s">
        <v>309</v>
      </c>
      <c r="G88" s="89" t="s">
        <v>26</v>
      </c>
      <c r="H88" s="74">
        <v>0</v>
      </c>
      <c r="J88" s="57" t="s">
        <v>309</v>
      </c>
      <c r="O88" s="74" t="s">
        <v>26</v>
      </c>
      <c r="P88" s="75">
        <v>0</v>
      </c>
      <c r="R88" s="57" t="str">
        <f t="shared" si="2"/>
        <v/>
      </c>
      <c r="W88" s="89" t="str">
        <f t="shared" si="0"/>
        <v/>
      </c>
      <c r="X88" s="74" t="str">
        <f t="shared" si="1"/>
        <v/>
      </c>
    </row>
    <row r="89" spans="2:24" hidden="1" x14ac:dyDescent="0.2">
      <c r="B89" s="57" t="s">
        <v>276</v>
      </c>
      <c r="G89" s="89" t="s">
        <v>7</v>
      </c>
      <c r="H89" s="74">
        <v>1</v>
      </c>
      <c r="J89" s="57" t="s">
        <v>276</v>
      </c>
      <c r="O89" s="74" t="s">
        <v>9</v>
      </c>
      <c r="P89" s="75" t="s">
        <v>26</v>
      </c>
      <c r="R89" s="57" t="str">
        <f t="shared" si="2"/>
        <v/>
      </c>
      <c r="W89" s="89" t="str">
        <f t="shared" si="0"/>
        <v/>
      </c>
      <c r="X89" s="74" t="str">
        <f t="shared" si="1"/>
        <v/>
      </c>
    </row>
    <row r="90" spans="2:24" hidden="1" x14ac:dyDescent="0.2">
      <c r="B90" s="59" t="s">
        <v>26</v>
      </c>
      <c r="C90" s="60"/>
      <c r="D90" s="60"/>
      <c r="E90" s="60"/>
      <c r="F90" s="60"/>
      <c r="G90" s="80" t="s">
        <v>26</v>
      </c>
      <c r="H90" s="81" t="s">
        <v>26</v>
      </c>
      <c r="J90" s="59" t="s">
        <v>26</v>
      </c>
      <c r="K90" s="60"/>
      <c r="L90" s="60"/>
      <c r="M90" s="60"/>
      <c r="N90" s="60"/>
      <c r="O90" s="80" t="s">
        <v>26</v>
      </c>
      <c r="P90" s="81" t="s">
        <v>26</v>
      </c>
      <c r="R90" s="59" t="str">
        <f t="shared" si="2"/>
        <v/>
      </c>
      <c r="S90" s="60"/>
      <c r="T90" s="60"/>
      <c r="U90" s="60"/>
      <c r="V90" s="60"/>
      <c r="W90" s="80" t="str">
        <f t="shared" si="0"/>
        <v/>
      </c>
      <c r="X90" s="81" t="str">
        <f t="shared" si="1"/>
        <v/>
      </c>
    </row>
    <row r="91" spans="2:24" hidden="1" x14ac:dyDescent="0.2">
      <c r="B91" s="56" t="s">
        <v>278</v>
      </c>
      <c r="C91" s="34"/>
      <c r="D91" s="34"/>
      <c r="E91" s="34"/>
      <c r="F91" s="34"/>
      <c r="G91" s="69" t="s">
        <v>26</v>
      </c>
      <c r="H91" s="64" t="s">
        <v>26</v>
      </c>
      <c r="J91" s="56" t="s">
        <v>278</v>
      </c>
      <c r="K91" s="34"/>
      <c r="L91" s="34"/>
      <c r="M91" s="34"/>
      <c r="N91" s="34"/>
      <c r="O91" s="69" t="s">
        <v>26</v>
      </c>
      <c r="P91" s="64" t="s">
        <v>26</v>
      </c>
      <c r="R91" s="56" t="str">
        <f t="shared" si="2"/>
        <v/>
      </c>
      <c r="S91" s="34"/>
      <c r="T91" s="34"/>
      <c r="U91" s="34"/>
      <c r="V91" s="34"/>
      <c r="W91" s="69" t="str">
        <f t="shared" si="0"/>
        <v/>
      </c>
      <c r="X91" s="64" t="str">
        <f t="shared" si="1"/>
        <v/>
      </c>
    </row>
    <row r="92" spans="2:24" hidden="1" x14ac:dyDescent="0.2">
      <c r="B92" s="57" t="s">
        <v>251</v>
      </c>
      <c r="G92" s="89" t="s">
        <v>7</v>
      </c>
      <c r="H92" s="74">
        <v>1</v>
      </c>
      <c r="J92" s="57" t="s">
        <v>251</v>
      </c>
      <c r="O92" s="74" t="s">
        <v>9</v>
      </c>
      <c r="P92" s="75" t="s">
        <v>26</v>
      </c>
      <c r="R92" s="57" t="str">
        <f t="shared" si="2"/>
        <v/>
      </c>
      <c r="W92" s="89" t="str">
        <f t="shared" si="0"/>
        <v/>
      </c>
      <c r="X92" s="74" t="str">
        <f t="shared" si="1"/>
        <v/>
      </c>
    </row>
    <row r="93" spans="2:24" hidden="1" x14ac:dyDescent="0.2">
      <c r="B93" s="57" t="s">
        <v>305</v>
      </c>
      <c r="G93" s="89" t="s">
        <v>7</v>
      </c>
      <c r="H93" s="74">
        <v>1</v>
      </c>
      <c r="J93" s="57" t="s">
        <v>305</v>
      </c>
      <c r="O93" s="74" t="s">
        <v>9</v>
      </c>
      <c r="P93" s="75" t="s">
        <v>26</v>
      </c>
      <c r="R93" s="57" t="str">
        <f t="shared" si="2"/>
        <v/>
      </c>
      <c r="W93" s="89" t="str">
        <f t="shared" si="0"/>
        <v/>
      </c>
      <c r="X93" s="74" t="str">
        <f t="shared" si="1"/>
        <v/>
      </c>
    </row>
    <row r="94" spans="2:24" hidden="1" x14ac:dyDescent="0.2">
      <c r="B94" s="57" t="s">
        <v>306</v>
      </c>
      <c r="G94" s="89" t="s">
        <v>7</v>
      </c>
      <c r="H94" s="74">
        <v>1</v>
      </c>
      <c r="J94" s="57" t="s">
        <v>306</v>
      </c>
      <c r="O94" s="74" t="s">
        <v>9</v>
      </c>
      <c r="P94" s="75" t="s">
        <v>26</v>
      </c>
      <c r="R94" s="57" t="str">
        <f t="shared" si="2"/>
        <v/>
      </c>
      <c r="W94" s="89" t="str">
        <f t="shared" si="0"/>
        <v/>
      </c>
      <c r="X94" s="74" t="str">
        <f t="shared" si="1"/>
        <v/>
      </c>
    </row>
    <row r="95" spans="2:24" hidden="1" x14ac:dyDescent="0.2">
      <c r="B95" s="57" t="s">
        <v>307</v>
      </c>
      <c r="G95" s="89" t="s">
        <v>7</v>
      </c>
      <c r="H95" s="74">
        <v>1</v>
      </c>
      <c r="J95" s="57" t="s">
        <v>307</v>
      </c>
      <c r="O95" s="74" t="s">
        <v>9</v>
      </c>
      <c r="P95" s="75" t="s">
        <v>26</v>
      </c>
      <c r="R95" s="57" t="str">
        <f t="shared" si="2"/>
        <v/>
      </c>
      <c r="W95" s="89" t="str">
        <f t="shared" si="0"/>
        <v/>
      </c>
      <c r="X95" s="74" t="str">
        <f t="shared" si="1"/>
        <v/>
      </c>
    </row>
    <row r="96" spans="2:24" hidden="1" x14ac:dyDescent="0.2">
      <c r="B96" s="57" t="s">
        <v>310</v>
      </c>
      <c r="G96" s="89" t="s">
        <v>7</v>
      </c>
      <c r="H96" s="74">
        <v>1</v>
      </c>
      <c r="J96" s="57" t="s">
        <v>310</v>
      </c>
      <c r="O96" s="89" t="s">
        <v>168</v>
      </c>
      <c r="P96" s="74">
        <v>1</v>
      </c>
      <c r="R96" s="57" t="str">
        <f t="shared" si="2"/>
        <v/>
      </c>
      <c r="W96" s="89" t="str">
        <f t="shared" si="0"/>
        <v/>
      </c>
      <c r="X96" s="74" t="str">
        <f t="shared" si="1"/>
        <v/>
      </c>
    </row>
    <row r="97" spans="2:24" hidden="1" x14ac:dyDescent="0.2">
      <c r="B97" s="57" t="s">
        <v>279</v>
      </c>
      <c r="G97" s="74" t="s">
        <v>26</v>
      </c>
      <c r="H97" s="75">
        <v>0</v>
      </c>
      <c r="J97" s="57" t="s">
        <v>279</v>
      </c>
      <c r="O97" s="74" t="s">
        <v>26</v>
      </c>
      <c r="P97" s="75">
        <v>0</v>
      </c>
      <c r="R97" s="57" t="str">
        <f t="shared" si="2"/>
        <v/>
      </c>
      <c r="W97" s="74" t="str">
        <f t="shared" si="0"/>
        <v/>
      </c>
      <c r="X97" s="75" t="str">
        <f t="shared" si="1"/>
        <v/>
      </c>
    </row>
    <row r="98" spans="2:24" hidden="1" x14ac:dyDescent="0.2">
      <c r="B98" s="57" t="s">
        <v>280</v>
      </c>
      <c r="G98" s="89" t="s">
        <v>7</v>
      </c>
      <c r="H98" s="74">
        <v>1</v>
      </c>
      <c r="J98" s="57" t="s">
        <v>280</v>
      </c>
      <c r="O98" s="89" t="s">
        <v>168</v>
      </c>
      <c r="P98" s="74">
        <v>1</v>
      </c>
      <c r="R98" s="57" t="str">
        <f t="shared" si="2"/>
        <v/>
      </c>
      <c r="W98" s="89" t="str">
        <f t="shared" si="0"/>
        <v/>
      </c>
      <c r="X98" s="74" t="str">
        <f t="shared" si="1"/>
        <v/>
      </c>
    </row>
    <row r="99" spans="2:24" hidden="1" x14ac:dyDescent="0.2">
      <c r="B99" s="57" t="s">
        <v>281</v>
      </c>
      <c r="G99" s="89" t="s">
        <v>7</v>
      </c>
      <c r="H99" s="74">
        <v>1</v>
      </c>
      <c r="J99" s="57" t="s">
        <v>281</v>
      </c>
      <c r="O99" s="74" t="s">
        <v>9</v>
      </c>
      <c r="P99" s="75"/>
      <c r="R99" s="57" t="str">
        <f t="shared" si="2"/>
        <v/>
      </c>
      <c r="W99" s="89" t="str">
        <f t="shared" si="0"/>
        <v/>
      </c>
      <c r="X99" s="74" t="str">
        <f t="shared" si="1"/>
        <v/>
      </c>
    </row>
    <row r="100" spans="2:24" hidden="1" x14ac:dyDescent="0.2">
      <c r="B100" s="59" t="s">
        <v>26</v>
      </c>
      <c r="C100" s="60"/>
      <c r="D100" s="60"/>
      <c r="E100" s="60"/>
      <c r="F100" s="60"/>
      <c r="G100" s="80" t="s">
        <v>26</v>
      </c>
      <c r="H100" s="81" t="s">
        <v>26</v>
      </c>
      <c r="J100" s="59" t="s">
        <v>26</v>
      </c>
      <c r="K100" s="60"/>
      <c r="L100" s="60"/>
      <c r="M100" s="60"/>
      <c r="N100" s="60"/>
      <c r="O100" s="80" t="s">
        <v>26</v>
      </c>
      <c r="P100" s="81" t="s">
        <v>26</v>
      </c>
      <c r="R100" s="59" t="str">
        <f t="shared" si="2"/>
        <v/>
      </c>
      <c r="S100" s="60"/>
      <c r="T100" s="60"/>
      <c r="U100" s="60"/>
      <c r="V100" s="60"/>
      <c r="W100" s="80" t="str">
        <f t="shared" si="0"/>
        <v/>
      </c>
      <c r="X100" s="81" t="str">
        <f t="shared" si="1"/>
        <v/>
      </c>
    </row>
    <row r="101" spans="2:24" hidden="1" x14ac:dyDescent="0.2">
      <c r="B101" s="56" t="s">
        <v>282</v>
      </c>
      <c r="C101" s="34"/>
      <c r="D101" s="34"/>
      <c r="E101" s="34"/>
      <c r="F101" s="34"/>
      <c r="G101" s="69" t="s">
        <v>26</v>
      </c>
      <c r="H101" s="64" t="s">
        <v>26</v>
      </c>
      <c r="J101" s="56" t="s">
        <v>282</v>
      </c>
      <c r="K101" s="34"/>
      <c r="L101" s="34"/>
      <c r="M101" s="34"/>
      <c r="N101" s="34"/>
      <c r="O101" s="69" t="s">
        <v>26</v>
      </c>
      <c r="P101" s="64" t="s">
        <v>26</v>
      </c>
      <c r="R101" s="56" t="str">
        <f t="shared" si="2"/>
        <v/>
      </c>
      <c r="S101" s="34"/>
      <c r="T101" s="34"/>
      <c r="U101" s="34"/>
      <c r="V101" s="34"/>
      <c r="W101" s="69" t="str">
        <f t="shared" si="0"/>
        <v/>
      </c>
      <c r="X101" s="64" t="str">
        <f t="shared" si="1"/>
        <v/>
      </c>
    </row>
    <row r="102" spans="2:24" hidden="1" x14ac:dyDescent="0.2">
      <c r="B102" s="57" t="s">
        <v>328</v>
      </c>
      <c r="G102" s="74" t="s">
        <v>26</v>
      </c>
      <c r="H102" s="75">
        <v>0</v>
      </c>
      <c r="J102" s="57" t="s">
        <v>328</v>
      </c>
      <c r="O102" s="74" t="s">
        <v>26</v>
      </c>
      <c r="P102" s="75">
        <v>0</v>
      </c>
      <c r="R102" s="57" t="str">
        <f t="shared" si="2"/>
        <v/>
      </c>
      <c r="W102" s="74" t="str">
        <f t="shared" si="0"/>
        <v/>
      </c>
      <c r="X102" s="75" t="str">
        <f t="shared" si="1"/>
        <v/>
      </c>
    </row>
    <row r="103" spans="2:24" hidden="1" x14ac:dyDescent="0.2">
      <c r="B103" s="57" t="s">
        <v>253</v>
      </c>
      <c r="G103" s="89" t="s">
        <v>7</v>
      </c>
      <c r="H103" s="74">
        <v>1</v>
      </c>
      <c r="J103" s="57" t="s">
        <v>253</v>
      </c>
      <c r="O103" s="74" t="s">
        <v>9</v>
      </c>
      <c r="P103" s="75" t="s">
        <v>26</v>
      </c>
      <c r="R103" s="57" t="str">
        <f t="shared" si="2"/>
        <v/>
      </c>
      <c r="W103" s="89" t="str">
        <f t="shared" si="0"/>
        <v/>
      </c>
      <c r="X103" s="74" t="str">
        <f t="shared" si="1"/>
        <v/>
      </c>
    </row>
    <row r="104" spans="2:24" hidden="1" x14ac:dyDescent="0.2">
      <c r="B104" s="57" t="s">
        <v>296</v>
      </c>
      <c r="G104" s="89" t="s">
        <v>7</v>
      </c>
      <c r="H104" s="74">
        <v>1</v>
      </c>
      <c r="J104" s="57" t="s">
        <v>296</v>
      </c>
      <c r="O104" s="74" t="s">
        <v>9</v>
      </c>
      <c r="P104" s="75" t="s">
        <v>26</v>
      </c>
      <c r="R104" s="57" t="str">
        <f t="shared" si="2"/>
        <v/>
      </c>
      <c r="W104" s="89" t="str">
        <f t="shared" si="0"/>
        <v/>
      </c>
      <c r="X104" s="74" t="str">
        <f t="shared" si="1"/>
        <v/>
      </c>
    </row>
    <row r="105" spans="2:24" hidden="1" x14ac:dyDescent="0.2">
      <c r="B105" s="57" t="s">
        <v>301</v>
      </c>
      <c r="G105" s="89" t="s">
        <v>7</v>
      </c>
      <c r="H105" s="74">
        <v>1</v>
      </c>
      <c r="J105" s="57" t="s">
        <v>301</v>
      </c>
      <c r="O105" s="74" t="s">
        <v>9</v>
      </c>
      <c r="P105" s="75" t="s">
        <v>26</v>
      </c>
      <c r="R105" s="57" t="str">
        <f t="shared" si="2"/>
        <v/>
      </c>
      <c r="W105" s="89" t="str">
        <f t="shared" si="0"/>
        <v/>
      </c>
      <c r="X105" s="74" t="str">
        <f t="shared" si="1"/>
        <v/>
      </c>
    </row>
    <row r="106" spans="2:24" hidden="1" x14ac:dyDescent="0.2">
      <c r="B106" s="57" t="s">
        <v>283</v>
      </c>
      <c r="G106" s="74" t="s">
        <v>26</v>
      </c>
      <c r="H106" s="75">
        <v>0</v>
      </c>
      <c r="J106" s="57" t="s">
        <v>283</v>
      </c>
      <c r="O106" s="74" t="s">
        <v>26</v>
      </c>
      <c r="P106" s="75">
        <v>0</v>
      </c>
      <c r="R106" s="57" t="str">
        <f t="shared" si="2"/>
        <v/>
      </c>
      <c r="W106" s="74" t="str">
        <f t="shared" si="0"/>
        <v/>
      </c>
      <c r="X106" s="75" t="str">
        <f t="shared" si="1"/>
        <v/>
      </c>
    </row>
    <row r="107" spans="2:24" hidden="1" x14ac:dyDescent="0.2">
      <c r="B107" s="57" t="s">
        <v>284</v>
      </c>
      <c r="G107" s="74" t="s">
        <v>26</v>
      </c>
      <c r="H107" s="75">
        <v>0</v>
      </c>
      <c r="J107" s="57" t="s">
        <v>284</v>
      </c>
      <c r="O107" s="74" t="s">
        <v>26</v>
      </c>
      <c r="P107" s="75">
        <v>0</v>
      </c>
      <c r="R107" s="57" t="str">
        <f t="shared" si="2"/>
        <v/>
      </c>
      <c r="W107" s="74" t="str">
        <f t="shared" si="0"/>
        <v/>
      </c>
      <c r="X107" s="75" t="str">
        <f t="shared" si="1"/>
        <v/>
      </c>
    </row>
    <row r="108" spans="2:24" hidden="1" x14ac:dyDescent="0.2">
      <c r="B108" s="57" t="s">
        <v>285</v>
      </c>
      <c r="G108" s="74" t="s">
        <v>26</v>
      </c>
      <c r="H108" s="75">
        <v>0</v>
      </c>
      <c r="J108" s="57" t="s">
        <v>285</v>
      </c>
      <c r="O108" s="74" t="s">
        <v>26</v>
      </c>
      <c r="P108" s="75">
        <v>0</v>
      </c>
      <c r="R108" s="57" t="str">
        <f t="shared" si="2"/>
        <v/>
      </c>
      <c r="W108" s="74" t="str">
        <f t="shared" si="0"/>
        <v/>
      </c>
      <c r="X108" s="75" t="str">
        <f t="shared" si="1"/>
        <v/>
      </c>
    </row>
    <row r="109" spans="2:24" hidden="1" x14ac:dyDescent="0.2">
      <c r="B109" s="57" t="s">
        <v>286</v>
      </c>
      <c r="G109" s="89" t="s">
        <v>7</v>
      </c>
      <c r="H109" s="74">
        <v>1</v>
      </c>
      <c r="J109" s="57" t="s">
        <v>286</v>
      </c>
      <c r="O109" s="74" t="s">
        <v>9</v>
      </c>
      <c r="P109" s="75" t="s">
        <v>26</v>
      </c>
      <c r="R109" s="57" t="str">
        <f t="shared" si="2"/>
        <v/>
      </c>
      <c r="W109" s="89" t="str">
        <f t="shared" si="0"/>
        <v/>
      </c>
      <c r="X109" s="74" t="str">
        <f t="shared" si="1"/>
        <v/>
      </c>
    </row>
    <row r="110" spans="2:24" hidden="1" x14ac:dyDescent="0.2">
      <c r="B110" s="57" t="s">
        <v>302</v>
      </c>
      <c r="G110" s="89" t="s">
        <v>7</v>
      </c>
      <c r="H110" s="74">
        <v>1</v>
      </c>
      <c r="J110" s="57" t="s">
        <v>302</v>
      </c>
      <c r="O110" s="74" t="s">
        <v>9</v>
      </c>
      <c r="P110" s="75" t="s">
        <v>26</v>
      </c>
      <c r="R110" s="57" t="str">
        <f t="shared" si="2"/>
        <v/>
      </c>
      <c r="W110" s="89" t="str">
        <f t="shared" si="0"/>
        <v/>
      </c>
      <c r="X110" s="74" t="str">
        <f t="shared" si="1"/>
        <v/>
      </c>
    </row>
    <row r="111" spans="2:24" hidden="1" x14ac:dyDescent="0.2">
      <c r="B111" s="57" t="s">
        <v>303</v>
      </c>
      <c r="G111" s="89" t="s">
        <v>7</v>
      </c>
      <c r="H111" s="74">
        <v>1</v>
      </c>
      <c r="J111" s="57" t="s">
        <v>303</v>
      </c>
      <c r="O111" s="74" t="s">
        <v>9</v>
      </c>
      <c r="P111" s="75" t="s">
        <v>26</v>
      </c>
      <c r="R111" s="57" t="str">
        <f t="shared" si="2"/>
        <v/>
      </c>
      <c r="W111" s="89" t="str">
        <f t="shared" ref="W111:W142" si="3">+IF($S$3=2,G111,IF($S$3=3,O111,""))</f>
        <v/>
      </c>
      <c r="X111" s="74" t="str">
        <f t="shared" ref="X111:X142" si="4">+IF($S$3=2,H111,IF($S$3=3,P111,""))</f>
        <v/>
      </c>
    </row>
    <row r="112" spans="2:24" hidden="1" x14ac:dyDescent="0.2">
      <c r="B112" s="57" t="s">
        <v>304</v>
      </c>
      <c r="G112" s="89" t="s">
        <v>7</v>
      </c>
      <c r="H112" s="74">
        <v>1</v>
      </c>
      <c r="J112" s="57" t="s">
        <v>304</v>
      </c>
      <c r="O112" s="74" t="s">
        <v>9</v>
      </c>
      <c r="P112" s="75"/>
      <c r="R112" s="57" t="str">
        <f t="shared" ref="R112:R142" si="5">+IF($S$3=2,B112,IF($S$3=3,J112,""))</f>
        <v/>
      </c>
      <c r="W112" s="89" t="str">
        <f t="shared" si="3"/>
        <v/>
      </c>
      <c r="X112" s="74" t="str">
        <f t="shared" si="4"/>
        <v/>
      </c>
    </row>
    <row r="113" spans="2:24" hidden="1" x14ac:dyDescent="0.2">
      <c r="B113" s="57" t="s">
        <v>26</v>
      </c>
      <c r="G113" s="74" t="s">
        <v>26</v>
      </c>
      <c r="H113" s="75" t="s">
        <v>26</v>
      </c>
      <c r="J113" s="57" t="s">
        <v>26</v>
      </c>
      <c r="O113" s="74" t="s">
        <v>26</v>
      </c>
      <c r="P113" s="75" t="s">
        <v>26</v>
      </c>
      <c r="R113" s="57" t="str">
        <f t="shared" si="5"/>
        <v/>
      </c>
      <c r="W113" s="74" t="str">
        <f t="shared" si="3"/>
        <v/>
      </c>
      <c r="X113" s="75" t="str">
        <f t="shared" si="4"/>
        <v/>
      </c>
    </row>
    <row r="114" spans="2:24" hidden="1" x14ac:dyDescent="0.2">
      <c r="B114" s="56" t="s">
        <v>287</v>
      </c>
      <c r="C114" s="34"/>
      <c r="D114" s="34"/>
      <c r="E114" s="34"/>
      <c r="F114" s="34"/>
      <c r="G114" s="69" t="s">
        <v>26</v>
      </c>
      <c r="H114" s="64" t="s">
        <v>26</v>
      </c>
      <c r="J114" s="56" t="s">
        <v>287</v>
      </c>
      <c r="K114" s="34"/>
      <c r="L114" s="34"/>
      <c r="M114" s="34"/>
      <c r="N114" s="34"/>
      <c r="O114" s="69" t="s">
        <v>26</v>
      </c>
      <c r="P114" s="64" t="s">
        <v>26</v>
      </c>
      <c r="R114" s="56" t="str">
        <f t="shared" si="5"/>
        <v/>
      </c>
      <c r="S114" s="34"/>
      <c r="T114" s="34"/>
      <c r="U114" s="34"/>
      <c r="V114" s="34"/>
      <c r="W114" s="69" t="str">
        <f t="shared" si="3"/>
        <v/>
      </c>
      <c r="X114" s="64" t="str">
        <f t="shared" si="4"/>
        <v/>
      </c>
    </row>
    <row r="115" spans="2:24" hidden="1" x14ac:dyDescent="0.2">
      <c r="B115" s="57" t="s">
        <v>288</v>
      </c>
      <c r="G115" s="89" t="s">
        <v>7</v>
      </c>
      <c r="H115" s="74">
        <v>1</v>
      </c>
      <c r="J115" s="57" t="s">
        <v>288</v>
      </c>
      <c r="O115" s="74" t="s">
        <v>9</v>
      </c>
      <c r="P115" s="75" t="s">
        <v>26</v>
      </c>
      <c r="R115" s="57" t="str">
        <f t="shared" si="5"/>
        <v/>
      </c>
      <c r="W115" s="89" t="str">
        <f t="shared" si="3"/>
        <v/>
      </c>
      <c r="X115" s="74" t="str">
        <f t="shared" si="4"/>
        <v/>
      </c>
    </row>
    <row r="116" spans="2:24" hidden="1" x14ac:dyDescent="0.2">
      <c r="B116" s="57" t="s">
        <v>293</v>
      </c>
      <c r="G116" s="89" t="s">
        <v>7</v>
      </c>
      <c r="H116" s="74">
        <v>1</v>
      </c>
      <c r="J116" s="57" t="s">
        <v>293</v>
      </c>
      <c r="O116" s="74" t="s">
        <v>9</v>
      </c>
      <c r="P116" s="75" t="s">
        <v>26</v>
      </c>
      <c r="R116" s="57" t="str">
        <f t="shared" si="5"/>
        <v/>
      </c>
      <c r="W116" s="89" t="str">
        <f t="shared" si="3"/>
        <v/>
      </c>
      <c r="X116" s="74" t="str">
        <f t="shared" si="4"/>
        <v/>
      </c>
    </row>
    <row r="117" spans="2:24" hidden="1" x14ac:dyDescent="0.2">
      <c r="B117" s="57" t="s">
        <v>294</v>
      </c>
      <c r="G117" s="89" t="s">
        <v>7</v>
      </c>
      <c r="H117" s="74">
        <v>1</v>
      </c>
      <c r="J117" s="57" t="s">
        <v>294</v>
      </c>
      <c r="O117" s="74" t="s">
        <v>9</v>
      </c>
      <c r="P117" s="75" t="s">
        <v>26</v>
      </c>
      <c r="R117" s="57" t="str">
        <f t="shared" si="5"/>
        <v/>
      </c>
      <c r="W117" s="89" t="str">
        <f t="shared" si="3"/>
        <v/>
      </c>
      <c r="X117" s="74" t="str">
        <f t="shared" si="4"/>
        <v/>
      </c>
    </row>
    <row r="118" spans="2:24" hidden="1" x14ac:dyDescent="0.2">
      <c r="B118" s="57" t="s">
        <v>296</v>
      </c>
      <c r="G118" s="89" t="s">
        <v>7</v>
      </c>
      <c r="H118" s="74">
        <v>1</v>
      </c>
      <c r="J118" s="57" t="s">
        <v>296</v>
      </c>
      <c r="O118" s="74" t="s">
        <v>9</v>
      </c>
      <c r="P118" s="75" t="s">
        <v>26</v>
      </c>
      <c r="R118" s="57" t="str">
        <f t="shared" si="5"/>
        <v/>
      </c>
      <c r="W118" s="89" t="str">
        <f t="shared" si="3"/>
        <v/>
      </c>
      <c r="X118" s="74" t="str">
        <f t="shared" si="4"/>
        <v/>
      </c>
    </row>
    <row r="119" spans="2:24" hidden="1" x14ac:dyDescent="0.2">
      <c r="B119" s="57" t="s">
        <v>297</v>
      </c>
      <c r="G119" s="89" t="s">
        <v>7</v>
      </c>
      <c r="H119" s="74">
        <v>1</v>
      </c>
      <c r="J119" s="57" t="s">
        <v>297</v>
      </c>
      <c r="O119" s="74" t="s">
        <v>9</v>
      </c>
      <c r="P119" s="75" t="s">
        <v>26</v>
      </c>
      <c r="R119" s="57" t="str">
        <f t="shared" si="5"/>
        <v/>
      </c>
      <c r="W119" s="89" t="str">
        <f t="shared" si="3"/>
        <v/>
      </c>
      <c r="X119" s="74" t="str">
        <f t="shared" si="4"/>
        <v/>
      </c>
    </row>
    <row r="120" spans="2:24" hidden="1" x14ac:dyDescent="0.2">
      <c r="B120" s="57" t="s">
        <v>289</v>
      </c>
      <c r="G120" s="74" t="s">
        <v>26</v>
      </c>
      <c r="H120" s="75">
        <v>0</v>
      </c>
      <c r="J120" s="57" t="s">
        <v>289</v>
      </c>
      <c r="O120" s="74" t="s">
        <v>26</v>
      </c>
      <c r="P120" s="75">
        <v>0</v>
      </c>
      <c r="R120" s="57" t="str">
        <f t="shared" si="5"/>
        <v/>
      </c>
      <c r="W120" s="74" t="str">
        <f t="shared" si="3"/>
        <v/>
      </c>
      <c r="X120" s="75" t="str">
        <f t="shared" si="4"/>
        <v/>
      </c>
    </row>
    <row r="121" spans="2:24" hidden="1" x14ac:dyDescent="0.2">
      <c r="B121" s="57" t="s">
        <v>298</v>
      </c>
      <c r="G121" s="74" t="s">
        <v>26</v>
      </c>
      <c r="H121" s="75">
        <v>0</v>
      </c>
      <c r="J121" s="57" t="s">
        <v>298</v>
      </c>
      <c r="O121" s="74" t="s">
        <v>26</v>
      </c>
      <c r="P121" s="75">
        <v>0</v>
      </c>
      <c r="R121" s="57" t="str">
        <f t="shared" si="5"/>
        <v/>
      </c>
      <c r="W121" s="74" t="str">
        <f t="shared" si="3"/>
        <v/>
      </c>
      <c r="X121" s="75" t="str">
        <f t="shared" si="4"/>
        <v/>
      </c>
    </row>
    <row r="122" spans="2:24" hidden="1" x14ac:dyDescent="0.2">
      <c r="B122" s="57" t="s">
        <v>295</v>
      </c>
      <c r="G122" s="89" t="s">
        <v>7</v>
      </c>
      <c r="H122" s="74">
        <v>1</v>
      </c>
      <c r="J122" s="57" t="s">
        <v>295</v>
      </c>
      <c r="O122" s="89" t="s">
        <v>168</v>
      </c>
      <c r="P122" s="74">
        <v>1</v>
      </c>
      <c r="R122" s="57" t="str">
        <f t="shared" si="5"/>
        <v/>
      </c>
      <c r="W122" s="89" t="str">
        <f t="shared" si="3"/>
        <v/>
      </c>
      <c r="X122" s="74" t="str">
        <f t="shared" si="4"/>
        <v/>
      </c>
    </row>
    <row r="123" spans="2:24" hidden="1" x14ac:dyDescent="0.2">
      <c r="B123" s="57" t="s">
        <v>299</v>
      </c>
      <c r="G123" s="89" t="s">
        <v>7</v>
      </c>
      <c r="H123" s="74">
        <v>1</v>
      </c>
      <c r="J123" s="57" t="s">
        <v>299</v>
      </c>
      <c r="O123" s="89" t="s">
        <v>168</v>
      </c>
      <c r="P123" s="74">
        <v>1</v>
      </c>
      <c r="R123" s="57" t="str">
        <f t="shared" si="5"/>
        <v/>
      </c>
      <c r="W123" s="89" t="str">
        <f t="shared" si="3"/>
        <v/>
      </c>
      <c r="X123" s="74" t="str">
        <f t="shared" si="4"/>
        <v/>
      </c>
    </row>
    <row r="124" spans="2:24" hidden="1" x14ac:dyDescent="0.2">
      <c r="B124" s="57" t="s">
        <v>300</v>
      </c>
      <c r="G124" s="89" t="s">
        <v>7</v>
      </c>
      <c r="H124" s="74">
        <v>1</v>
      </c>
      <c r="J124" s="57" t="s">
        <v>300</v>
      </c>
      <c r="O124" s="89" t="s">
        <v>168</v>
      </c>
      <c r="P124" s="74">
        <v>1</v>
      </c>
      <c r="R124" s="57" t="str">
        <f t="shared" si="5"/>
        <v/>
      </c>
      <c r="W124" s="89" t="str">
        <f t="shared" si="3"/>
        <v/>
      </c>
      <c r="X124" s="74" t="str">
        <f t="shared" si="4"/>
        <v/>
      </c>
    </row>
    <row r="125" spans="2:24" hidden="1" x14ac:dyDescent="0.2">
      <c r="B125" s="59" t="s">
        <v>26</v>
      </c>
      <c r="C125" s="60"/>
      <c r="D125" s="60"/>
      <c r="E125" s="60"/>
      <c r="F125" s="60"/>
      <c r="G125" s="80" t="s">
        <v>26</v>
      </c>
      <c r="H125" s="81" t="s">
        <v>26</v>
      </c>
      <c r="J125" s="59" t="s">
        <v>26</v>
      </c>
      <c r="K125" s="60"/>
      <c r="L125" s="60"/>
      <c r="M125" s="60"/>
      <c r="N125" s="60"/>
      <c r="O125" s="80" t="s">
        <v>26</v>
      </c>
      <c r="P125" s="81" t="s">
        <v>26</v>
      </c>
      <c r="R125" s="59" t="str">
        <f t="shared" si="5"/>
        <v/>
      </c>
      <c r="S125" s="60"/>
      <c r="T125" s="60"/>
      <c r="U125" s="60"/>
      <c r="V125" s="60"/>
      <c r="W125" s="80" t="str">
        <f t="shared" si="3"/>
        <v/>
      </c>
      <c r="X125" s="81" t="str">
        <f t="shared" si="4"/>
        <v/>
      </c>
    </row>
    <row r="126" spans="2:24" hidden="1" x14ac:dyDescent="0.2">
      <c r="B126" s="56" t="s">
        <v>291</v>
      </c>
      <c r="C126" s="34"/>
      <c r="D126" s="34"/>
      <c r="E126" s="34"/>
      <c r="F126" s="34"/>
      <c r="G126" s="69" t="s">
        <v>26</v>
      </c>
      <c r="H126" s="64" t="s">
        <v>26</v>
      </c>
      <c r="J126" s="56" t="s">
        <v>291</v>
      </c>
      <c r="K126" s="34"/>
      <c r="L126" s="34"/>
      <c r="M126" s="34"/>
      <c r="N126" s="34"/>
      <c r="O126" s="69" t="s">
        <v>26</v>
      </c>
      <c r="P126" s="64" t="s">
        <v>26</v>
      </c>
      <c r="R126" s="56" t="str">
        <f t="shared" si="5"/>
        <v/>
      </c>
      <c r="S126" s="34"/>
      <c r="T126" s="34"/>
      <c r="U126" s="34"/>
      <c r="V126" s="34"/>
      <c r="W126" s="69" t="str">
        <f t="shared" si="3"/>
        <v/>
      </c>
      <c r="X126" s="64" t="str">
        <f t="shared" si="4"/>
        <v/>
      </c>
    </row>
    <row r="127" spans="2:24" hidden="1" x14ac:dyDescent="0.2">
      <c r="B127" s="57" t="s">
        <v>311</v>
      </c>
      <c r="G127" s="89" t="s">
        <v>7</v>
      </c>
      <c r="H127" s="74">
        <v>1</v>
      </c>
      <c r="J127" s="57" t="s">
        <v>311</v>
      </c>
      <c r="O127" s="74" t="s">
        <v>9</v>
      </c>
      <c r="P127" s="75" t="s">
        <v>26</v>
      </c>
      <c r="R127" s="57" t="str">
        <f t="shared" si="5"/>
        <v/>
      </c>
      <c r="W127" s="89" t="str">
        <f t="shared" si="3"/>
        <v/>
      </c>
      <c r="X127" s="74" t="str">
        <f t="shared" si="4"/>
        <v/>
      </c>
    </row>
    <row r="128" spans="2:24" hidden="1" x14ac:dyDescent="0.2">
      <c r="B128" s="57" t="s">
        <v>355</v>
      </c>
      <c r="G128" s="74" t="s">
        <v>26</v>
      </c>
      <c r="H128" s="75">
        <v>0</v>
      </c>
      <c r="J128" s="57" t="s">
        <v>290</v>
      </c>
      <c r="O128" s="74" t="s">
        <v>26</v>
      </c>
      <c r="P128" s="75">
        <v>0</v>
      </c>
      <c r="R128" s="57" t="str">
        <f t="shared" si="5"/>
        <v/>
      </c>
      <c r="W128" s="74" t="str">
        <f t="shared" si="3"/>
        <v/>
      </c>
      <c r="X128" s="75" t="str">
        <f t="shared" si="4"/>
        <v/>
      </c>
    </row>
    <row r="129" spans="2:24" hidden="1" x14ac:dyDescent="0.2">
      <c r="B129" s="57" t="s">
        <v>316</v>
      </c>
      <c r="G129" s="89" t="s">
        <v>7</v>
      </c>
      <c r="H129" s="74">
        <v>1</v>
      </c>
      <c r="J129" s="57" t="s">
        <v>316</v>
      </c>
      <c r="O129" s="89" t="s">
        <v>356</v>
      </c>
      <c r="P129" s="74">
        <f>0.9/400</f>
        <v>2.2500000000000003E-3</v>
      </c>
      <c r="R129" s="57" t="str">
        <f t="shared" si="5"/>
        <v/>
      </c>
      <c r="W129" s="89" t="str">
        <f t="shared" si="3"/>
        <v/>
      </c>
      <c r="X129" s="74" t="str">
        <f t="shared" si="4"/>
        <v/>
      </c>
    </row>
    <row r="130" spans="2:24" hidden="1" x14ac:dyDescent="0.2">
      <c r="B130" s="57" t="s">
        <v>317</v>
      </c>
      <c r="G130" s="89" t="s">
        <v>7</v>
      </c>
      <c r="H130" s="74">
        <v>1</v>
      </c>
      <c r="J130" s="57" t="s">
        <v>317</v>
      </c>
      <c r="O130" s="89" t="s">
        <v>356</v>
      </c>
      <c r="P130" s="74">
        <f>0.9/400</f>
        <v>2.2500000000000003E-3</v>
      </c>
      <c r="R130" s="57" t="str">
        <f t="shared" si="5"/>
        <v/>
      </c>
      <c r="W130" s="89" t="str">
        <f t="shared" si="3"/>
        <v/>
      </c>
      <c r="X130" s="74" t="str">
        <f t="shared" si="4"/>
        <v/>
      </c>
    </row>
    <row r="131" spans="2:24" hidden="1" x14ac:dyDescent="0.2">
      <c r="B131" s="57" t="s">
        <v>318</v>
      </c>
      <c r="G131" s="89" t="s">
        <v>7</v>
      </c>
      <c r="H131" s="74">
        <v>1</v>
      </c>
      <c r="J131" s="57" t="s">
        <v>318</v>
      </c>
      <c r="O131" s="89" t="s">
        <v>356</v>
      </c>
      <c r="P131" s="74">
        <f>0.7/400</f>
        <v>1.7499999999999998E-3</v>
      </c>
      <c r="R131" s="57" t="str">
        <f t="shared" si="5"/>
        <v/>
      </c>
      <c r="W131" s="89" t="str">
        <f t="shared" si="3"/>
        <v/>
      </c>
      <c r="X131" s="74" t="str">
        <f t="shared" si="4"/>
        <v/>
      </c>
    </row>
    <row r="132" spans="2:24" hidden="1" x14ac:dyDescent="0.2">
      <c r="B132" s="57" t="s">
        <v>319</v>
      </c>
      <c r="G132" s="74" t="s">
        <v>26</v>
      </c>
      <c r="H132" s="75">
        <v>0</v>
      </c>
      <c r="J132" s="57" t="s">
        <v>319</v>
      </c>
      <c r="O132" s="74" t="s">
        <v>26</v>
      </c>
      <c r="P132" s="74">
        <v>0</v>
      </c>
      <c r="R132" s="57" t="str">
        <f t="shared" si="5"/>
        <v/>
      </c>
      <c r="W132" s="74" t="str">
        <f t="shared" si="3"/>
        <v/>
      </c>
      <c r="X132" s="75" t="str">
        <f t="shared" si="4"/>
        <v/>
      </c>
    </row>
    <row r="133" spans="2:24" hidden="1" x14ac:dyDescent="0.2">
      <c r="B133" s="57" t="s">
        <v>320</v>
      </c>
      <c r="G133" s="74" t="s">
        <v>26</v>
      </c>
      <c r="H133" s="75">
        <v>0</v>
      </c>
      <c r="J133" s="57" t="s">
        <v>320</v>
      </c>
      <c r="O133" s="74" t="s">
        <v>26</v>
      </c>
      <c r="P133" s="74">
        <v>0</v>
      </c>
      <c r="R133" s="57" t="str">
        <f t="shared" si="5"/>
        <v/>
      </c>
      <c r="W133" s="74" t="str">
        <f t="shared" si="3"/>
        <v/>
      </c>
      <c r="X133" s="75" t="str">
        <f t="shared" si="4"/>
        <v/>
      </c>
    </row>
    <row r="134" spans="2:24" hidden="1" x14ac:dyDescent="0.2">
      <c r="B134" s="57" t="s">
        <v>321</v>
      </c>
      <c r="G134" s="74" t="s">
        <v>26</v>
      </c>
      <c r="H134" s="75">
        <v>0</v>
      </c>
      <c r="J134" s="57" t="s">
        <v>321</v>
      </c>
      <c r="O134" s="74" t="s">
        <v>26</v>
      </c>
      <c r="P134" s="74">
        <v>0</v>
      </c>
      <c r="R134" s="57" t="str">
        <f t="shared" si="5"/>
        <v/>
      </c>
      <c r="W134" s="74" t="str">
        <f t="shared" si="3"/>
        <v/>
      </c>
      <c r="X134" s="75" t="str">
        <f t="shared" si="4"/>
        <v/>
      </c>
    </row>
    <row r="135" spans="2:24" hidden="1" x14ac:dyDescent="0.2">
      <c r="B135" s="57" t="s">
        <v>322</v>
      </c>
      <c r="G135" s="89" t="s">
        <v>7</v>
      </c>
      <c r="H135" s="74">
        <v>1</v>
      </c>
      <c r="J135" s="57" t="s">
        <v>322</v>
      </c>
      <c r="O135" s="89" t="s">
        <v>356</v>
      </c>
      <c r="P135" s="74">
        <f>0.7/400</f>
        <v>1.7499999999999998E-3</v>
      </c>
      <c r="R135" s="57" t="str">
        <f t="shared" si="5"/>
        <v/>
      </c>
      <c r="W135" s="89" t="str">
        <f t="shared" si="3"/>
        <v/>
      </c>
      <c r="X135" s="74" t="str">
        <f t="shared" si="4"/>
        <v/>
      </c>
    </row>
    <row r="136" spans="2:24" hidden="1" x14ac:dyDescent="0.2">
      <c r="B136" s="57" t="s">
        <v>323</v>
      </c>
      <c r="G136" s="89" t="s">
        <v>7</v>
      </c>
      <c r="H136" s="74">
        <v>1</v>
      </c>
      <c r="J136" s="57" t="s">
        <v>323</v>
      </c>
      <c r="O136" s="89" t="s">
        <v>356</v>
      </c>
      <c r="P136" s="74">
        <f>0.7/400</f>
        <v>1.7499999999999998E-3</v>
      </c>
      <c r="R136" s="57" t="str">
        <f t="shared" si="5"/>
        <v/>
      </c>
      <c r="W136" s="89" t="str">
        <f t="shared" si="3"/>
        <v/>
      </c>
      <c r="X136" s="74" t="str">
        <f t="shared" si="4"/>
        <v/>
      </c>
    </row>
    <row r="137" spans="2:24" hidden="1" x14ac:dyDescent="0.2">
      <c r="B137" s="59" t="s">
        <v>26</v>
      </c>
      <c r="C137" s="60"/>
      <c r="D137" s="60"/>
      <c r="E137" s="60"/>
      <c r="F137" s="60"/>
      <c r="G137" s="80" t="s">
        <v>26</v>
      </c>
      <c r="H137" s="81" t="s">
        <v>26</v>
      </c>
      <c r="J137" s="59" t="s">
        <v>26</v>
      </c>
      <c r="K137" s="60"/>
      <c r="L137" s="60"/>
      <c r="M137" s="60"/>
      <c r="N137" s="60"/>
      <c r="O137" s="80" t="s">
        <v>26</v>
      </c>
      <c r="P137" s="81" t="s">
        <v>26</v>
      </c>
      <c r="R137" s="59" t="str">
        <f t="shared" si="5"/>
        <v/>
      </c>
      <c r="S137" s="60"/>
      <c r="T137" s="60"/>
      <c r="U137" s="60"/>
      <c r="V137" s="60"/>
      <c r="W137" s="80" t="str">
        <f t="shared" si="3"/>
        <v/>
      </c>
      <c r="X137" s="81" t="str">
        <f t="shared" si="4"/>
        <v/>
      </c>
    </row>
    <row r="138" spans="2:24" hidden="1" x14ac:dyDescent="0.2">
      <c r="B138" s="57" t="s">
        <v>292</v>
      </c>
      <c r="G138" s="74" t="s">
        <v>26</v>
      </c>
      <c r="H138" s="75" t="s">
        <v>26</v>
      </c>
      <c r="J138" s="57" t="s">
        <v>292</v>
      </c>
      <c r="O138" s="74" t="s">
        <v>26</v>
      </c>
      <c r="P138" s="75" t="s">
        <v>26</v>
      </c>
      <c r="R138" s="57" t="str">
        <f t="shared" si="5"/>
        <v/>
      </c>
      <c r="W138" s="74" t="str">
        <f t="shared" si="3"/>
        <v/>
      </c>
      <c r="X138" s="75" t="str">
        <f t="shared" si="4"/>
        <v/>
      </c>
    </row>
    <row r="139" spans="2:24" hidden="1" x14ac:dyDescent="0.2">
      <c r="B139" s="57" t="s">
        <v>324</v>
      </c>
      <c r="G139" s="89" t="s">
        <v>7</v>
      </c>
      <c r="H139" s="74">
        <v>1</v>
      </c>
      <c r="J139" s="57" t="s">
        <v>324</v>
      </c>
      <c r="O139" s="74" t="s">
        <v>9</v>
      </c>
      <c r="P139" s="75" t="s">
        <v>26</v>
      </c>
      <c r="R139" s="57" t="str">
        <f t="shared" si="5"/>
        <v/>
      </c>
      <c r="W139" s="89" t="str">
        <f t="shared" si="3"/>
        <v/>
      </c>
      <c r="X139" s="74" t="str">
        <f t="shared" si="4"/>
        <v/>
      </c>
    </row>
    <row r="140" spans="2:24" hidden="1" x14ac:dyDescent="0.2">
      <c r="B140" s="57" t="s">
        <v>325</v>
      </c>
      <c r="G140" s="74" t="s">
        <v>26</v>
      </c>
      <c r="H140" s="75">
        <v>0</v>
      </c>
      <c r="J140" s="57" t="s">
        <v>325</v>
      </c>
      <c r="O140" s="74" t="s">
        <v>26</v>
      </c>
      <c r="P140" s="75">
        <v>0</v>
      </c>
      <c r="R140" s="57" t="str">
        <f t="shared" si="5"/>
        <v/>
      </c>
      <c r="W140" s="74" t="str">
        <f t="shared" si="3"/>
        <v/>
      </c>
      <c r="X140" s="75" t="str">
        <f t="shared" si="4"/>
        <v/>
      </c>
    </row>
    <row r="141" spans="2:24" hidden="1" x14ac:dyDescent="0.2">
      <c r="B141" s="57" t="s">
        <v>326</v>
      </c>
      <c r="G141" s="89" t="s">
        <v>7</v>
      </c>
      <c r="H141" s="74">
        <v>1</v>
      </c>
      <c r="J141" s="57" t="s">
        <v>326</v>
      </c>
      <c r="O141" s="74" t="s">
        <v>9</v>
      </c>
      <c r="P141" s="75" t="s">
        <v>26</v>
      </c>
      <c r="R141" s="57" t="str">
        <f t="shared" si="5"/>
        <v/>
      </c>
      <c r="W141" s="89" t="str">
        <f t="shared" si="3"/>
        <v/>
      </c>
      <c r="X141" s="74" t="str">
        <f t="shared" si="4"/>
        <v/>
      </c>
    </row>
    <row r="142" spans="2:24" hidden="1" x14ac:dyDescent="0.2">
      <c r="B142" s="59" t="s">
        <v>26</v>
      </c>
      <c r="C142" s="60"/>
      <c r="D142" s="60"/>
      <c r="E142" s="60"/>
      <c r="F142" s="60"/>
      <c r="G142" s="90" t="s">
        <v>26</v>
      </c>
      <c r="H142" s="61" t="s">
        <v>26</v>
      </c>
      <c r="J142" s="59" t="s">
        <v>26</v>
      </c>
      <c r="K142" s="60"/>
      <c r="L142" s="60"/>
      <c r="M142" s="60"/>
      <c r="N142" s="60"/>
      <c r="O142" s="90" t="s">
        <v>26</v>
      </c>
      <c r="P142" s="61" t="s">
        <v>26</v>
      </c>
      <c r="R142" s="59" t="str">
        <f t="shared" si="5"/>
        <v/>
      </c>
      <c r="S142" s="60"/>
      <c r="T142" s="60"/>
      <c r="U142" s="60"/>
      <c r="V142" s="60"/>
      <c r="W142" s="90" t="str">
        <f t="shared" si="3"/>
        <v/>
      </c>
      <c r="X142" s="61" t="str">
        <f t="shared" si="4"/>
        <v/>
      </c>
    </row>
    <row r="143" spans="2:24" hidden="1" x14ac:dyDescent="0.2">
      <c r="J143" s="27"/>
      <c r="K143" s="27"/>
    </row>
    <row r="144" spans="2:24" hidden="1" x14ac:dyDescent="0.2">
      <c r="J144" s="27"/>
      <c r="K144" s="27"/>
    </row>
    <row r="145" spans="10:11" hidden="1" x14ac:dyDescent="0.2">
      <c r="J145" s="27"/>
      <c r="K145" s="27"/>
    </row>
    <row r="146" spans="10:11" hidden="1" x14ac:dyDescent="0.2">
      <c r="J146" s="27"/>
      <c r="K146" s="27"/>
    </row>
    <row r="147" spans="10:11" hidden="1" x14ac:dyDescent="0.2">
      <c r="J147" s="27"/>
      <c r="K147" s="27"/>
    </row>
    <row r="148" spans="10:11" hidden="1" x14ac:dyDescent="0.2">
      <c r="J148" s="27"/>
      <c r="K148" s="27"/>
    </row>
    <row r="149" spans="10:11" hidden="1" x14ac:dyDescent="0.2">
      <c r="J149" s="27"/>
      <c r="K149" s="27"/>
    </row>
    <row r="150" spans="10:11" hidden="1" x14ac:dyDescent="0.2">
      <c r="J150" s="27"/>
      <c r="K150" s="27"/>
    </row>
    <row r="151" spans="10:11" hidden="1" x14ac:dyDescent="0.2">
      <c r="J151" s="27"/>
      <c r="K151" s="27"/>
    </row>
    <row r="152" spans="10:11" hidden="1" x14ac:dyDescent="0.2">
      <c r="J152" s="27"/>
      <c r="K152" s="27"/>
    </row>
    <row r="153" spans="10:11" hidden="1" x14ac:dyDescent="0.2">
      <c r="J153" s="27"/>
      <c r="K153" s="27"/>
    </row>
    <row r="154" spans="10:11" hidden="1" x14ac:dyDescent="0.2">
      <c r="J154" s="27"/>
      <c r="K154" s="27"/>
    </row>
    <row r="155" spans="10:11" hidden="1" x14ac:dyDescent="0.2">
      <c r="J155" s="27"/>
      <c r="K155" s="27"/>
    </row>
    <row r="156" spans="10:11" hidden="1" x14ac:dyDescent="0.2">
      <c r="J156" s="27"/>
      <c r="K156" s="27"/>
    </row>
    <row r="157" spans="10:11" hidden="1" x14ac:dyDescent="0.2">
      <c r="J157" s="27"/>
      <c r="K157" s="27"/>
    </row>
    <row r="158" spans="10:11" hidden="1" x14ac:dyDescent="0.2">
      <c r="J158" s="27"/>
      <c r="K158" s="27"/>
    </row>
    <row r="159" spans="10:11" hidden="1" x14ac:dyDescent="0.2">
      <c r="J159" s="27"/>
      <c r="K159" s="27"/>
    </row>
    <row r="160" spans="10:11" x14ac:dyDescent="0.2">
      <c r="J160" s="27"/>
      <c r="K160" s="27"/>
    </row>
    <row r="161" spans="10:11" x14ac:dyDescent="0.2">
      <c r="J161" s="27"/>
      <c r="K161" s="27"/>
    </row>
    <row r="162" spans="10:11" x14ac:dyDescent="0.2">
      <c r="J162" s="27"/>
      <c r="K162" s="27"/>
    </row>
    <row r="163" spans="10:11" x14ac:dyDescent="0.2">
      <c r="J163" s="27"/>
      <c r="K163" s="27"/>
    </row>
  </sheetData>
  <sheetProtection password="CDF4" sheet="1"/>
  <mergeCells count="21">
    <mergeCell ref="R48:V48"/>
    <mergeCell ref="F22:G22"/>
    <mergeCell ref="B48:F48"/>
    <mergeCell ref="J48:N48"/>
    <mergeCell ref="B47:H47"/>
    <mergeCell ref="F24:G24"/>
    <mergeCell ref="J47:P47"/>
    <mergeCell ref="B28:F29"/>
    <mergeCell ref="R47:X47"/>
    <mergeCell ref="J6:K6"/>
    <mergeCell ref="F6:H6"/>
    <mergeCell ref="B6:E7"/>
    <mergeCell ref="B38:E38"/>
    <mergeCell ref="F23:G23"/>
    <mergeCell ref="F21:G21"/>
    <mergeCell ref="A1:I1"/>
    <mergeCell ref="F13:G13"/>
    <mergeCell ref="F14:G14"/>
    <mergeCell ref="F15:G15"/>
    <mergeCell ref="F16:G16"/>
    <mergeCell ref="I6:I7"/>
  </mergeCells>
  <phoneticPr fontId="4" type="noConversion"/>
  <pageMargins left="0.75" right="0.56000000000000005" top="1" bottom="1" header="0.5" footer="0.5"/>
  <pageSetup paperSize="9" scale="85"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311" r:id="rId4" name="Drop Down 23">
              <controlPr defaultSize="0" autoLine="0" autoPict="0">
                <anchor moveWithCells="1">
                  <from>
                    <xdr:col>1</xdr:col>
                    <xdr:colOff>19050</xdr:colOff>
                    <xdr:row>11</xdr:row>
                    <xdr:rowOff>152400</xdr:rowOff>
                  </from>
                  <to>
                    <xdr:col>5</xdr:col>
                    <xdr:colOff>9525</xdr:colOff>
                    <xdr:row>13</xdr:row>
                    <xdr:rowOff>0</xdr:rowOff>
                  </to>
                </anchor>
              </controlPr>
            </control>
          </mc:Choice>
        </mc:AlternateContent>
        <mc:AlternateContent xmlns:mc="http://schemas.openxmlformats.org/markup-compatibility/2006">
          <mc:Choice Requires="x14">
            <control shapeId="12312" r:id="rId5" name="Drop Down 24">
              <controlPr defaultSize="0" autoLine="0" autoPict="0">
                <anchor moveWithCells="1">
                  <from>
                    <xdr:col>1</xdr:col>
                    <xdr:colOff>9525</xdr:colOff>
                    <xdr:row>12</xdr:row>
                    <xdr:rowOff>200025</xdr:rowOff>
                  </from>
                  <to>
                    <xdr:col>5</xdr:col>
                    <xdr:colOff>0</xdr:colOff>
                    <xdr:row>14</xdr:row>
                    <xdr:rowOff>19050</xdr:rowOff>
                  </to>
                </anchor>
              </controlPr>
            </control>
          </mc:Choice>
        </mc:AlternateContent>
        <mc:AlternateContent xmlns:mc="http://schemas.openxmlformats.org/markup-compatibility/2006">
          <mc:Choice Requires="x14">
            <control shapeId="12313" r:id="rId6" name="Drop Down 25">
              <controlPr defaultSize="0" autoLine="0" autoPict="0">
                <anchor moveWithCells="1">
                  <from>
                    <xdr:col>1</xdr:col>
                    <xdr:colOff>9525</xdr:colOff>
                    <xdr:row>14</xdr:row>
                    <xdr:rowOff>0</xdr:rowOff>
                  </from>
                  <to>
                    <xdr:col>5</xdr:col>
                    <xdr:colOff>0</xdr:colOff>
                    <xdr:row>15</xdr:row>
                    <xdr:rowOff>9525</xdr:rowOff>
                  </to>
                </anchor>
              </controlPr>
            </control>
          </mc:Choice>
        </mc:AlternateContent>
        <mc:AlternateContent xmlns:mc="http://schemas.openxmlformats.org/markup-compatibility/2006">
          <mc:Choice Requires="x14">
            <control shapeId="12314" r:id="rId7" name="Drop Down 26">
              <controlPr defaultSize="0" autoLine="0" autoPict="0">
                <anchor moveWithCells="1">
                  <from>
                    <xdr:col>1</xdr:col>
                    <xdr:colOff>9525</xdr:colOff>
                    <xdr:row>20</xdr:row>
                    <xdr:rowOff>0</xdr:rowOff>
                  </from>
                  <to>
                    <xdr:col>5</xdr:col>
                    <xdr:colOff>19050</xdr:colOff>
                    <xdr:row>21</xdr:row>
                    <xdr:rowOff>9525</xdr:rowOff>
                  </to>
                </anchor>
              </controlPr>
            </control>
          </mc:Choice>
        </mc:AlternateContent>
        <mc:AlternateContent xmlns:mc="http://schemas.openxmlformats.org/markup-compatibility/2006">
          <mc:Choice Requires="x14">
            <control shapeId="12315" r:id="rId8" name="Drop Down 27">
              <controlPr defaultSize="0" autoLine="0" autoPict="0">
                <anchor moveWithCells="1">
                  <from>
                    <xdr:col>1</xdr:col>
                    <xdr:colOff>9525</xdr:colOff>
                    <xdr:row>21</xdr:row>
                    <xdr:rowOff>0</xdr:rowOff>
                  </from>
                  <to>
                    <xdr:col>5</xdr:col>
                    <xdr:colOff>9525</xdr:colOff>
                    <xdr:row>22</xdr:row>
                    <xdr:rowOff>9525</xdr:rowOff>
                  </to>
                </anchor>
              </controlPr>
            </control>
          </mc:Choice>
        </mc:AlternateContent>
        <mc:AlternateContent xmlns:mc="http://schemas.openxmlformats.org/markup-compatibility/2006">
          <mc:Choice Requires="x14">
            <control shapeId="12316" r:id="rId9" name="Drop Down 28">
              <controlPr defaultSize="0" autoLine="0" autoPict="0">
                <anchor moveWithCells="1">
                  <from>
                    <xdr:col>1</xdr:col>
                    <xdr:colOff>9525</xdr:colOff>
                    <xdr:row>22</xdr:row>
                    <xdr:rowOff>0</xdr:rowOff>
                  </from>
                  <to>
                    <xdr:col>5</xdr:col>
                    <xdr:colOff>19050</xdr:colOff>
                    <xdr:row>23</xdr:row>
                    <xdr:rowOff>9525</xdr:rowOff>
                  </to>
                </anchor>
              </controlPr>
            </control>
          </mc:Choice>
        </mc:AlternateContent>
        <mc:AlternateContent xmlns:mc="http://schemas.openxmlformats.org/markup-compatibility/2006">
          <mc:Choice Requires="x14">
            <control shapeId="12318" r:id="rId10" name="Drop Down 30">
              <controlPr defaultSize="0" autoLine="0" autoPict="0">
                <anchor moveWithCells="1">
                  <from>
                    <xdr:col>1</xdr:col>
                    <xdr:colOff>9525</xdr:colOff>
                    <xdr:row>22</xdr:row>
                    <xdr:rowOff>0</xdr:rowOff>
                  </from>
                  <to>
                    <xdr:col>5</xdr:col>
                    <xdr:colOff>0</xdr:colOff>
                    <xdr:row>23</xdr:row>
                    <xdr:rowOff>9525</xdr:rowOff>
                  </to>
                </anchor>
              </controlPr>
            </control>
          </mc:Choice>
        </mc:AlternateContent>
        <mc:AlternateContent xmlns:mc="http://schemas.openxmlformats.org/markup-compatibility/2006">
          <mc:Choice Requires="x14">
            <control shapeId="12319" r:id="rId11" name="Drop Down 31">
              <controlPr defaultSize="0" autoLine="0" autoPict="0">
                <anchor moveWithCells="1">
                  <from>
                    <xdr:col>3</xdr:col>
                    <xdr:colOff>95250</xdr:colOff>
                    <xdr:row>2</xdr:row>
                    <xdr:rowOff>57150</xdr:rowOff>
                  </from>
                  <to>
                    <xdr:col>7</xdr:col>
                    <xdr:colOff>381000</xdr:colOff>
                    <xdr:row>3</xdr:row>
                    <xdr:rowOff>66675</xdr:rowOff>
                  </to>
                </anchor>
              </controlPr>
            </control>
          </mc:Choice>
        </mc:AlternateContent>
        <mc:AlternateContent xmlns:mc="http://schemas.openxmlformats.org/markup-compatibility/2006">
          <mc:Choice Requires="x14">
            <control shapeId="12321" r:id="rId12" name="Button 33">
              <controlPr defaultSize="0" print="0" autoFill="0" autoPict="0" macro="[0]!Stormwater">
                <anchor moveWithCells="1" sizeWithCells="1">
                  <from>
                    <xdr:col>12</xdr:col>
                    <xdr:colOff>266700</xdr:colOff>
                    <xdr:row>1</xdr:row>
                    <xdr:rowOff>142875</xdr:rowOff>
                  </from>
                  <to>
                    <xdr:col>13</xdr:col>
                    <xdr:colOff>314325</xdr:colOff>
                    <xdr:row>1</xdr:row>
                    <xdr:rowOff>542925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127B56CF695624C826BE6FD65929D02" ma:contentTypeVersion="2" ma:contentTypeDescription="Create a new document." ma:contentTypeScope="" ma:versionID="abb1fda5251cebcd76a7fdb3b3b3d2ec">
  <xsd:schema xmlns:xsd="http://www.w3.org/2001/XMLSchema" xmlns:p="http://schemas.microsoft.com/office/2006/metadata/properties" xmlns:ns1="http://schemas.microsoft.com/sharepoint/v3" xmlns:ns2="dcf13a8c-8bd3-4ac7-8c19-6244a771e9dd" xmlns:ns3="3a493a26-741a-42fd-8777-f88520cae55b" targetNamespace="http://schemas.microsoft.com/office/2006/metadata/properties" ma:root="true" ma:fieldsID="208134aa245425badf408fad3e18eb2b" ns1:_="" ns2:_="" ns3:_="">
    <xsd:import namespace="http://schemas.microsoft.com/sharepoint/v3"/>
    <xsd:import namespace="dcf13a8c-8bd3-4ac7-8c19-6244a771e9dd"/>
    <xsd:import namespace="3a493a26-741a-42fd-8777-f88520cae55b"/>
    <xsd:element name="properties">
      <xsd:complexType>
        <xsd:sequence>
          <xsd:element name="documentManagement">
            <xsd:complexType>
              <xsd:all>
                <xsd:element ref="ns2:Document_x0020_Type" minOccurs="0"/>
                <xsd:element ref="ns3:Year" minOccurs="0"/>
                <xsd:element ref="ns3:Month"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dms="http://schemas.microsoft.com/office/2006/documentManagement/types" targetNamespace="dcf13a8c-8bd3-4ac7-8c19-6244a771e9dd" elementFormDefault="qualified">
    <xsd:import namespace="http://schemas.microsoft.com/office/2006/documentManagement/types"/>
    <xsd:element name="Document_x0020_Type" ma:index="1" nillable="true" ma:displayName="Document Type" ma:internalName="Document_x0020_Type">
      <xsd:simpleType>
        <xsd:restriction base="dms:Text">
          <xsd:maxLength value="255"/>
        </xsd:restriction>
      </xsd:simpleType>
    </xsd:element>
  </xsd:schema>
  <xsd:schema xmlns:xsd="http://www.w3.org/2001/XMLSchema" xmlns:dms="http://schemas.microsoft.com/office/2006/documentManagement/types" targetNamespace="3a493a26-741a-42fd-8777-f88520cae55b" elementFormDefault="qualified">
    <xsd:import namespace="http://schemas.microsoft.com/office/2006/documentManagement/types"/>
    <xsd:element name="Year" ma:index="2"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restriction>
      </xsd:simpleType>
    </xsd:element>
    <xsd:element name="Month" ma:index="3"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onth xmlns="3a493a26-741a-42fd-8777-f88520cae55b" xsi:nil="true"/>
    <PublishingExpirationDate xmlns="http://schemas.microsoft.com/sharepoint/v3" xsi:nil="true"/>
    <PublishingStartDate xmlns="http://schemas.microsoft.com/sharepoint/v3" xsi:nil="true"/>
    <Document_x0020_Type xmlns="dcf13a8c-8bd3-4ac7-8c19-6244a771e9dd" xsi:nil="true"/>
    <Year xmlns="3a493a26-741a-42fd-8777-f88520cae55b" xsi:nil="true"/>
  </documentManagement>
</p:properties>
</file>

<file path=customXml/itemProps1.xml><?xml version="1.0" encoding="utf-8"?>
<ds:datastoreItem xmlns:ds="http://schemas.openxmlformats.org/officeDocument/2006/customXml" ds:itemID="{50651B31-A8D0-4353-9EDF-A7A4530580C1}">
  <ds:schemaRefs>
    <ds:schemaRef ds:uri="http://schemas.microsoft.com/office/2006/metadata/longProperties"/>
  </ds:schemaRefs>
</ds:datastoreItem>
</file>

<file path=customXml/itemProps2.xml><?xml version="1.0" encoding="utf-8"?>
<ds:datastoreItem xmlns:ds="http://schemas.openxmlformats.org/officeDocument/2006/customXml" ds:itemID="{3D14B2CE-E119-4134-B238-58E1834D6F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f13a8c-8bd3-4ac7-8c19-6244a771e9dd"/>
    <ds:schemaRef ds:uri="3a493a26-741a-42fd-8777-f88520cae55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AAE33D5-6E2B-4DA6-9E13-2CF4804165A6}">
  <ds:schemaRefs>
    <ds:schemaRef ds:uri="http://schemas.microsoft.com/sharepoint/v3/contenttype/forms"/>
  </ds:schemaRefs>
</ds:datastoreItem>
</file>

<file path=customXml/itemProps4.xml><?xml version="1.0" encoding="utf-8"?>
<ds:datastoreItem xmlns:ds="http://schemas.openxmlformats.org/officeDocument/2006/customXml" ds:itemID="{A5C04679-1606-4E8B-A140-AD0EEE572F7A}">
  <ds:schemaRefs>
    <ds:schemaRef ds:uri="http://schemas.openxmlformats.org/package/2006/metadata/core-properties"/>
    <ds:schemaRef ds:uri="http://www.w3.org/XML/1998/namespace"/>
    <ds:schemaRef ds:uri="http://schemas.microsoft.com/sharepoint/v3"/>
    <ds:schemaRef ds:uri="dcf13a8c-8bd3-4ac7-8c19-6244a771e9dd"/>
    <ds:schemaRef ds:uri="http://purl.org/dc/terms/"/>
    <ds:schemaRef ds:uri="http://schemas.microsoft.com/office/2006/documentManagement/types"/>
    <ds:schemaRef ds:uri="http://purl.org/dc/elements/1.1/"/>
    <ds:schemaRef ds:uri="http://schemas.microsoft.com/office/2006/metadata/properties"/>
    <ds:schemaRef ds:uri="http://purl.org/dc/dcmitype/"/>
    <ds:schemaRef ds:uri="3a493a26-741a-42fd-8777-f88520cae55b"/>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Welcome</vt:lpstr>
      <vt:lpstr>Summary</vt:lpstr>
      <vt:lpstr>Sewer</vt:lpstr>
      <vt:lpstr>Water</vt:lpstr>
      <vt:lpstr>Open Space</vt:lpstr>
      <vt:lpstr>Car Parking</vt:lpstr>
      <vt:lpstr>Peds &amp; Bikes</vt:lpstr>
      <vt:lpstr>Roads</vt:lpstr>
      <vt:lpstr>Storm Water</vt:lpstr>
      <vt:lpstr>Waiver 6</vt:lpstr>
      <vt:lpstr>Amendments</vt:lpstr>
      <vt:lpstr>BALGAL_BEACH__MYSTIC_SANDS___ROLLINGSTONE</vt:lpstr>
      <vt:lpstr>CENTRES_PLANNING_AREA</vt:lpstr>
      <vt:lpstr>INDUSTRIAL_PLANNING_AREA</vt:lpstr>
      <vt:lpstr>OPEN_SPACE___PARK_RECREATIONAL_PLANNING_AREA</vt:lpstr>
      <vt:lpstr>PALUMA</vt:lpstr>
      <vt:lpstr>Roads!Print_Area</vt:lpstr>
      <vt:lpstr>Sewer!Print_Area</vt:lpstr>
      <vt:lpstr>'Storm Water'!Print_Area</vt:lpstr>
      <vt:lpstr>Summary!Print_Area</vt:lpstr>
      <vt:lpstr>Water!Print_Area</vt:lpstr>
      <vt:lpstr>RESIDENTIAL_PLANNING_AREA</vt:lpstr>
      <vt:lpstr>RIVERWAY__LOAM_ISLAND</vt:lpstr>
      <vt:lpstr>RIVERWAY__PIONEER_PARK</vt:lpstr>
      <vt:lpstr>RURAL_PLANNING_AREA</vt:lpstr>
      <vt:lpstr>SAUNDERS_BEACH</vt:lpstr>
      <vt:lpstr>TOOLAKEA</vt:lpstr>
      <vt:lpstr>TOOMULLA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Darron Irwin</dc:creator>
  <cp:lastModifiedBy>Darron Irwin</cp:lastModifiedBy>
  <cp:lastPrinted>2012-08-27T01:04:14Z</cp:lastPrinted>
  <dcterms:created xsi:type="dcterms:W3CDTF">2008-08-04T21:17:38Z</dcterms:created>
  <dcterms:modified xsi:type="dcterms:W3CDTF">2024-02-15T00:32:29Z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City Plan Volume">
    <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Adopted Amendment Number">
    <vt:lpwstr/>
  </property>
  <property fmtid="{D5CDD505-2E9C-101B-9397-08002B2CF9AE}" pid="9" name="Resolution Doc Type">
    <vt:lpwstr/>
  </property>
  <property fmtid="{D5CDD505-2E9C-101B-9397-08002B2CF9AE}" pid="10" name="Gazetted Amendment No">
    <vt:lpwstr/>
  </property>
  <property fmtid="{D5CDD505-2E9C-101B-9397-08002B2CF9AE}" pid="11" name="Map Type">
    <vt:lpwstr/>
  </property>
  <property fmtid="{D5CDD505-2E9C-101B-9397-08002B2CF9AE}" pid="12" name="_SourceUrl">
    <vt:lpwstr/>
  </property>
  <property fmtid="{D5CDD505-2E9C-101B-9397-08002B2CF9AE}" pid="13" name="Future Amendment Number">
    <vt:lpwstr/>
  </property>
  <property fmtid="{D5CDD505-2E9C-101B-9397-08002B2CF9AE}" pid="14" name="Resolution">
    <vt:lpwstr/>
  </property>
  <property fmtid="{D5CDD505-2E9C-101B-9397-08002B2CF9AE}" pid="15" name="DWDocAuthor">
    <vt:lpwstr/>
  </property>
  <property fmtid="{D5CDD505-2E9C-101B-9397-08002B2CF9AE}" pid="16" name="DWDocClass">
    <vt:lpwstr/>
  </property>
  <property fmtid="{D5CDD505-2E9C-101B-9397-08002B2CF9AE}" pid="17" name="DWDocClassId">
    <vt:lpwstr/>
  </property>
  <property fmtid="{D5CDD505-2E9C-101B-9397-08002B2CF9AE}" pid="18" name="DWDocPrecis">
    <vt:lpwstr/>
  </property>
  <property fmtid="{D5CDD505-2E9C-101B-9397-08002B2CF9AE}" pid="19" name="DWDocNo">
    <vt:lpwstr/>
  </property>
  <property fmtid="{D5CDD505-2E9C-101B-9397-08002B2CF9AE}" pid="20" name="DWDocSetID">
    <vt:lpwstr/>
  </property>
  <property fmtid="{D5CDD505-2E9C-101B-9397-08002B2CF9AE}" pid="21" name="DWDocType">
    <vt:lpwstr/>
  </property>
  <property fmtid="{D5CDD505-2E9C-101B-9397-08002B2CF9AE}" pid="22" name="DWDocVersion">
    <vt:lpwstr/>
  </property>
  <property fmtid="{D5CDD505-2E9C-101B-9397-08002B2CF9AE}" pid="23" name="_SharedFileIndex">
    <vt:lpwstr/>
  </property>
  <property fmtid="{D5CDD505-2E9C-101B-9397-08002B2CF9AE}" pid="24" name="ContentType">
    <vt:lpwstr>Document</vt:lpwstr>
  </property>
</Properties>
</file>